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10.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Override PartName="/xl/threadedComments/threadedComment4.xml" ContentType="application/vnd.ms-excel.threadedcomments+xml"/>
  <Override PartName="/xl/threadedComments/threadedComment5.xml" ContentType="application/vnd.ms-excel.threadedcomments+xml"/>
  <Override PartName="/xl/threadedComments/threadedComment6.xml" ContentType="application/vnd.ms-excel.threadedcomments+xml"/>
  <Override PartName="/xl/threadedComments/threadedComment7.xml" ContentType="application/vnd.ms-excel.threadedcomments+xml"/>
  <Override PartName="/xl/threadedComments/threadedComment8.xml" ContentType="application/vnd.ms-excel.threadedcomments+xml"/>
  <Override PartName="/xl/threadedComments/threadedComment9.xml" ContentType="application/vnd.ms-excel.threadedcomments+xml"/>
  <Override PartName="/xl/threadedComments/threadedComment10.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DieseArbeitsmappe" defaultThemeVersion="166925"/>
  <mc:AlternateContent xmlns:mc="http://schemas.openxmlformats.org/markup-compatibility/2006">
    <mc:Choice Requires="x15">
      <x15ac:absPath xmlns:x15ac="http://schemas.microsoft.com/office/spreadsheetml/2010/11/ac" url="C:\Users\Berghof\Desktop\"/>
    </mc:Choice>
  </mc:AlternateContent>
  <xr:revisionPtr revIDLastSave="0" documentId="8_{FD4D2760-2C8E-47AA-8ADD-22F4562FC2CE}" xr6:coauthVersionLast="47" xr6:coauthVersionMax="47" xr10:uidLastSave="{00000000-0000-0000-0000-000000000000}"/>
  <workbookProtection workbookAlgorithmName="SHA-512" workbookHashValue="cd5bZsplx/AM/s86BFZHpBJcv8z7L6+OBymljenJlVX6Djj6wk0aOU8HsPCzqaR9UhTCpHP8Q3qvidAAVnlpZA==" workbookSaltValue="4aEt5l422plTfHc5Ci5IeQ==" workbookSpinCount="100000" lockStructure="1"/>
  <bookViews>
    <workbookView xWindow="28680" yWindow="-120" windowWidth="29040" windowHeight="15720" tabRatio="800" xr2:uid="{FB0D4787-E2C0-4550-AC94-C1AB136129B8}"/>
  </bookViews>
  <sheets>
    <sheet name="Erläuterungen" sheetId="88" r:id="rId1"/>
    <sheet name="Stammdatenblatt" sheetId="71" r:id="rId2"/>
    <sheet name="Jahresarbeitszeit" sheetId="54" r:id="rId3"/>
    <sheet name="Ind_Leistung_FoBi" sheetId="113" r:id="rId4"/>
    <sheet name="AG_Kosten_Soz_Vers" sheetId="87" r:id="rId5"/>
    <sheet name="Fach_Pädagogisches_Personal" sheetId="57" r:id="rId6"/>
    <sheet name="Leitung_Koordinatoren" sheetId="105" r:id="rId7"/>
    <sheet name="Hauswirtschaft_Sonstige" sheetId="107" r:id="rId8"/>
    <sheet name="Verwaltung" sheetId="108" r:id="rId9"/>
    <sheet name="Beauftragtenwesen" sheetId="109" r:id="rId10"/>
    <sheet name="Ausbildung" sheetId="110" r:id="rId11"/>
    <sheet name="Sachkosten" sheetId="86" r:id="rId12"/>
    <sheet name="Verhandlungsblatt_Übersicht" sheetId="111" r:id="rId13"/>
    <sheet name="FLS_VOR_TS" sheetId="116" state="hidden" r:id="rId14"/>
    <sheet name="FLS_NACH_TS" sheetId="118" state="hidden" r:id="rId15"/>
    <sheet name="Verhandlungsblatt_Übersicht (2)" sheetId="119" state="hidden" r:id="rId16"/>
    <sheet name="VPI_Erhöhung_AG_Soz_Abgaben" sheetId="121" r:id="rId17"/>
    <sheet name="Tariftabellen_Listen" sheetId="63" state="hidden" r:id="rId18"/>
    <sheet name="Änderungshistorie" sheetId="104" state="hidden" r:id="rId19"/>
  </sheets>
  <definedNames>
    <definedName name="_xlnm._FilterDatabase" localSheetId="10" hidden="1">Ausbildung!#REF!</definedName>
    <definedName name="_xlnm._FilterDatabase" localSheetId="9" hidden="1">Beauftragtenwesen!$B$27:$BC$54</definedName>
    <definedName name="_xlnm._FilterDatabase" localSheetId="5" hidden="1">Fach_Pädagogisches_Personal!$B$27:$BC$165</definedName>
    <definedName name="_xlnm._FilterDatabase" localSheetId="7" hidden="1">Hauswirtschaft_Sonstige!$B$27:$BC$54</definedName>
    <definedName name="_xlnm._FilterDatabase" localSheetId="6" hidden="1">Leitung_Koordinatoren!$B$27:$BC$54</definedName>
    <definedName name="_xlnm._FilterDatabase" localSheetId="11" hidden="1">Sachkosten!$B$17:$J$71</definedName>
    <definedName name="_xlnm._FilterDatabase" localSheetId="17" hidden="1">Tariftabellen_Listen!$T$26:$W$56</definedName>
    <definedName name="_xlnm._FilterDatabase" localSheetId="8" hidden="1">Verwaltung!$B$27:$BC$54</definedName>
    <definedName name="Azubi">Tariftabellen_Listen!$AK$4:$AK$7</definedName>
    <definedName name="EG_EG_AVR_DD">Tariftabellen_Listen!$D$449:$D$461</definedName>
    <definedName name="EG_EG_Caritas_A3">Tariftabellen_Listen!$D$415:$D$431</definedName>
    <definedName name="EG_EG_Caritas_A32A">Tariftabellen_Listen!$D$475:$D$486</definedName>
    <definedName name="EG_EG_Caritas_A32B">Tariftabellen_Listen!$D$35:$D$42</definedName>
    <definedName name="EG_EG_Caritas_A33">Tariftabellen_Listen!$D$212:$D$228</definedName>
    <definedName name="EG_EG_DRK_E">Tariftabellen_Listen!$D$246:$D$267</definedName>
    <definedName name="EG_EG_DRK_S">Tariftabellen_Listen!$D$290:$D$305</definedName>
    <definedName name="EG_EG_PTG_A">Tariftabellen_Listen!$D$322:$D$336</definedName>
    <definedName name="EG_EG_PTG_S">Tariftabellen_Listen!$D$367:$D$382</definedName>
    <definedName name="EG_EG_SuE">Tariftabellen_Listen!$D$2:$D$17</definedName>
    <definedName name="EG_EG_TVL_E">Tariftabellen_Listen!$D$193:$D$211</definedName>
    <definedName name="EG_EG_TVL_S">Tariftabellen_Listen!$D$177:$D$192</definedName>
    <definedName name="EG_EG_VKA">Tariftabellen_Listen!$D$34:$D$52</definedName>
    <definedName name="ExterneDaten_1" localSheetId="17" hidden="1">Tariftabellen_Listen!$AG$3:$AG$17</definedName>
    <definedName name="Ohne_Tarif">Tariftabellen_Listen!$Y$14:$Y$18</definedName>
    <definedName name="Tab_AVR_DD_25">Tariftabellen_Listen!$D$449:$J$461</definedName>
    <definedName name="Tab_AVR_DD_26">Tariftabellen_Listen!$D$462:$J$474</definedName>
    <definedName name="Tab_Caritas_A3_25">Tariftabellen_Listen!$D$415:$Q$431</definedName>
    <definedName name="Tab_Caritas_A3_26">Tariftabellen_Listen!$D$432:$Q$448</definedName>
    <definedName name="Tab_Caritas_A32A_25">Tariftabellen_Listen!$D$475:$K$486</definedName>
    <definedName name="Tab_Caritas_A32A_26">Tariftabellen_Listen!$D$487:$K$498</definedName>
    <definedName name="Tab_Caritas_A32B_25">Tariftabellen_Listen!$D$35:$K$42</definedName>
    <definedName name="Tab_Caritas_A32B_26">Tariftabellen_Listen!$D$54:$K$61</definedName>
    <definedName name="Tab_Caritas_A33_25">Tariftabellen_Listen!$D$212:$K$228</definedName>
    <definedName name="Tab_Caritas_A33_26">Tariftabellen_Listen!$D$229:$K$245</definedName>
    <definedName name="Tab_DRK_E_25">Tariftabellen_Listen!$D$246:$K$267</definedName>
    <definedName name="Tab_DRK_E_26">Tariftabellen_Listen!$D$268:$K$289</definedName>
    <definedName name="Tab_DRK_S_25">Tariftabellen_Listen!$D$290:$K$305</definedName>
    <definedName name="Tab_DRK_S_26">Tariftabellen_Listen!$D$306:$K$321</definedName>
    <definedName name="Tab_PTG_A_25">Tariftabellen_Listen!$D$322:$K$336</definedName>
    <definedName name="Tab_PTG_A_26">Tariftabellen_Listen!$D$337:$K$351</definedName>
    <definedName name="Tab_PTG_A_27">Tariftabellen_Listen!$D$352:$K$366</definedName>
    <definedName name="Tab_PTG_S_25">Tariftabellen_Listen!$D$367:$K$382</definedName>
    <definedName name="Tab_PTG_S_26">Tariftabellen_Listen!$D$383:$K$398</definedName>
    <definedName name="Tab_PTG_S_27">Tariftabellen_Listen!$D$399:$K$414</definedName>
    <definedName name="Tab_SuE_25">Tariftabellen_Listen!$D$2:$K$17</definedName>
    <definedName name="Tab_SuE_26">Tariftabellen_Listen!$D$18:$K$33</definedName>
    <definedName name="Tab_TVL_E_25">Tariftabellen_Listen!$D$88:$K$106</definedName>
    <definedName name="Tab_TVL_E_26">Tariftabellen_Listen!$D$123:$K$141</definedName>
    <definedName name="Tab_TVL_E_27">Tariftabellen_Listen!$D$158:$K$176</definedName>
    <definedName name="Tab_TVL_E_28">Tariftabellen_Listen!$D$193:$K$211</definedName>
    <definedName name="Tab_TVL_S_25">Tariftabellen_Listen!$D$72:$K$87</definedName>
    <definedName name="Tab_TVL_S_26">Tariftabellen_Listen!$D$107:$K$122</definedName>
    <definedName name="Tab_TVL_S_27">Tariftabellen_Listen!$D$142:$K$157</definedName>
    <definedName name="Tab_TVL_S_28">Tariftabellen_Listen!$D$177:$K$192</definedName>
    <definedName name="Tab_VKA_25">Tariftabellen_Listen!$D$34:$K$52</definedName>
    <definedName name="Tab_VKA_26">Tariftabellen_Listen!$D$53:$K$71</definedName>
    <definedName name="Tarif_AVR_Caritas" localSheetId="10">Tabelle10[AVR_Caritas]</definedName>
    <definedName name="Tarif_AVR_Caritas" localSheetId="14">Tabelle10[AVR_Caritas]</definedName>
    <definedName name="Tarif_AVR_Caritas" localSheetId="13">Tabelle10[AVR_Caritas]</definedName>
    <definedName name="Tarif_AVR_Caritas" localSheetId="12">Tabelle10[AVR_Caritas]</definedName>
    <definedName name="Tarif_AVR_Caritas" localSheetId="15">Tabelle10[AVR_Caritas]</definedName>
    <definedName name="Tarif_AVR_Caritas">Tabelle10[AVR_Caritas]</definedName>
    <definedName name="Tarif_AVR_Diakonie">Tariftabellen_Listen!$Z$15:$Z$16</definedName>
    <definedName name="Tarif_DRK" localSheetId="10">Tabelle11[DRK]</definedName>
    <definedName name="Tarif_DRK" localSheetId="14">Tabelle11[DRK]</definedName>
    <definedName name="Tarif_DRK" localSheetId="13">Tabelle11[DRK]</definedName>
    <definedName name="Tarif_DRK" localSheetId="12">Tabelle11[DRK]</definedName>
    <definedName name="Tarif_DRK" localSheetId="15">Tabelle11[DRK]</definedName>
    <definedName name="Tarif_DRK">Tabelle11[DRK]</definedName>
    <definedName name="Tarif_Kein_Tarif" localSheetId="10">Tabelle15[Kein_Tarif]</definedName>
    <definedName name="Tarif_Kein_Tarif" localSheetId="14">Tabelle15[Kein_Tarif]</definedName>
    <definedName name="Tarif_Kein_Tarif" localSheetId="13">Tabelle15[Kein_Tarif]</definedName>
    <definedName name="Tarif_Kein_Tarif" localSheetId="12">Tabelle15[Kein_Tarif]</definedName>
    <definedName name="Tarif_Kein_Tarif" localSheetId="15">Tabelle15[Kein_Tarif]</definedName>
    <definedName name="Tarif_Kein_Tarif">Tabelle15[Kein_Tarif]</definedName>
    <definedName name="Tarif_PTG" localSheetId="10">Tabelle14[PTG]</definedName>
    <definedName name="Tarif_PTG" localSheetId="14">Tabelle14[PTG]</definedName>
    <definedName name="Tarif_PTG" localSheetId="13">Tabelle14[PTG]</definedName>
    <definedName name="Tarif_PTG" localSheetId="12">Tabelle14[PTG]</definedName>
    <definedName name="Tarif_PTG" localSheetId="15">Tabelle14[PTG]</definedName>
    <definedName name="Tarif_PTG">Tabelle14[PTG]</definedName>
    <definedName name="Tarif_TVL" localSheetId="10">Tabelle12[TVL]</definedName>
    <definedName name="Tarif_TVL" localSheetId="14">Tabelle12[TVL]</definedName>
    <definedName name="Tarif_TVL" localSheetId="13">Tabelle12[TVL]</definedName>
    <definedName name="Tarif_TVL" localSheetId="12">Tabelle12[TVL]</definedName>
    <definedName name="Tarif_TVL" localSheetId="15">Tabelle12[TVL]</definedName>
    <definedName name="Tarif_TVL">Tabelle12[TVL]</definedName>
    <definedName name="Tarif_TVÖD" localSheetId="10">Tabelle13[TVÖD]</definedName>
    <definedName name="Tarif_TVÖD" localSheetId="14">Tabelle13[TVÖD]</definedName>
    <definedName name="Tarif_TVÖD" localSheetId="13">Tabelle13[TVÖD]</definedName>
    <definedName name="Tarif_TVÖD" localSheetId="12">Tabelle13[TVÖD]</definedName>
    <definedName name="Tarif_TVÖD" localSheetId="15">Tabelle13[TVÖD]</definedName>
    <definedName name="Tarif_TVÖD">Tabelle13[TVÖD]</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20" i="54" l="1"/>
  <c r="AS56" i="119" l="1"/>
  <c r="AD56" i="119"/>
  <c r="M56" i="119"/>
  <c r="AS50" i="119"/>
  <c r="AO50" i="119"/>
  <c r="AD50" i="119"/>
  <c r="Z50" i="119"/>
  <c r="AS49" i="119"/>
  <c r="AO49" i="119"/>
  <c r="AD49" i="119"/>
  <c r="Z49" i="119"/>
  <c r="AS48" i="119"/>
  <c r="AO48" i="119"/>
  <c r="AD48" i="119"/>
  <c r="Z48" i="119"/>
  <c r="AK47" i="119"/>
  <c r="V47" i="119"/>
  <c r="AS45" i="119"/>
  <c r="AO45" i="119"/>
  <c r="AD45" i="119"/>
  <c r="Z45" i="119"/>
  <c r="AS43" i="119"/>
  <c r="AO43" i="119"/>
  <c r="AD43" i="119"/>
  <c r="Z43" i="119"/>
  <c r="AS41" i="119"/>
  <c r="AO41" i="119"/>
  <c r="AD41" i="119"/>
  <c r="Z41" i="119"/>
  <c r="AS40" i="119"/>
  <c r="AO40" i="119"/>
  <c r="AD40" i="119"/>
  <c r="Z40" i="119"/>
  <c r="AS39" i="119"/>
  <c r="AO39" i="119"/>
  <c r="AD39" i="119"/>
  <c r="Z39" i="119"/>
  <c r="AK38" i="119"/>
  <c r="V38" i="119"/>
  <c r="AS36" i="119"/>
  <c r="AO36" i="119"/>
  <c r="AD36" i="119"/>
  <c r="Z36" i="119"/>
  <c r="AS34" i="119"/>
  <c r="AO34" i="119"/>
  <c r="AD34" i="119"/>
  <c r="Z34" i="119"/>
  <c r="AQ32" i="119"/>
  <c r="AM32" i="119"/>
  <c r="AB32" i="119"/>
  <c r="X32" i="119"/>
  <c r="AQ31" i="119"/>
  <c r="AM31" i="119"/>
  <c r="AB31" i="119"/>
  <c r="X31" i="119"/>
  <c r="AQ30" i="119"/>
  <c r="AM30" i="119"/>
  <c r="AB30" i="119"/>
  <c r="X30" i="119"/>
  <c r="AQ29" i="119"/>
  <c r="AM29" i="119"/>
  <c r="AB29" i="119"/>
  <c r="X29" i="119"/>
  <c r="AS26" i="119"/>
  <c r="AO26" i="119"/>
  <c r="AD26" i="119"/>
  <c r="Z26" i="119"/>
  <c r="AS25" i="119"/>
  <c r="AO25" i="119"/>
  <c r="AD25" i="119"/>
  <c r="Z25" i="119"/>
  <c r="AS24" i="119"/>
  <c r="AO24" i="119"/>
  <c r="AD24" i="119"/>
  <c r="Z24" i="119"/>
  <c r="AS23" i="119"/>
  <c r="AO23" i="119"/>
  <c r="AD23" i="119"/>
  <c r="Z23" i="119"/>
  <c r="AK22" i="119"/>
  <c r="V22" i="119"/>
  <c r="I9" i="119"/>
  <c r="G9" i="119"/>
  <c r="E9" i="119"/>
  <c r="C2" i="119"/>
  <c r="C13" i="118"/>
  <c r="C12" i="118"/>
  <c r="C13" i="110"/>
  <c r="C12" i="110"/>
  <c r="J87" i="116"/>
  <c r="L106" i="118"/>
  <c r="J106" i="118"/>
  <c r="J87" i="118"/>
  <c r="H105" i="116"/>
  <c r="H86" i="116"/>
  <c r="H67" i="116"/>
  <c r="H48" i="116"/>
  <c r="H105" i="118"/>
  <c r="H86" i="118"/>
  <c r="H48" i="118"/>
  <c r="H67" i="118"/>
  <c r="E97" i="118"/>
  <c r="E78" i="118"/>
  <c r="E78" i="116"/>
  <c r="C13" i="116"/>
  <c r="C12" i="116"/>
  <c r="L68" i="118"/>
  <c r="J68" i="118"/>
  <c r="L29" i="118"/>
  <c r="J29" i="118"/>
  <c r="G29" i="118"/>
  <c r="C22" i="118"/>
  <c r="F19" i="118"/>
  <c r="F25" i="118" s="1"/>
  <c r="D19" i="118"/>
  <c r="G19" i="118" s="1"/>
  <c r="B13" i="118"/>
  <c r="B12" i="118"/>
  <c r="C11" i="118"/>
  <c r="B11" i="118"/>
  <c r="C10" i="118"/>
  <c r="B10" i="118"/>
  <c r="C9" i="118"/>
  <c r="B9" i="118"/>
  <c r="C8" i="118"/>
  <c r="B8" i="118"/>
  <c r="C7" i="118"/>
  <c r="B7" i="118"/>
  <c r="C6" i="118"/>
  <c r="B6" i="118"/>
  <c r="C5" i="118"/>
  <c r="B5" i="118"/>
  <c r="C4" i="118"/>
  <c r="B4" i="118"/>
  <c r="C3" i="118"/>
  <c r="B3" i="118"/>
  <c r="L29" i="116"/>
  <c r="J29" i="116"/>
  <c r="G29" i="116"/>
  <c r="Z38" i="119" l="1"/>
  <c r="Z47" i="119"/>
  <c r="AD47" i="119"/>
  <c r="AD38" i="119"/>
  <c r="AS47" i="119"/>
  <c r="AR47" i="119" s="1"/>
  <c r="AK52" i="119"/>
  <c r="AS22" i="119"/>
  <c r="AQ22" i="119" s="1"/>
  <c r="AQ52" i="119" s="1"/>
  <c r="AO22" i="119"/>
  <c r="V52" i="119"/>
  <c r="AK60" i="119"/>
  <c r="AM22" i="119"/>
  <c r="AD22" i="119"/>
  <c r="V60" i="119"/>
  <c r="Z22" i="119"/>
  <c r="AO47" i="119"/>
  <c r="AN47" i="119" s="1"/>
  <c r="AO38" i="119"/>
  <c r="AS38" i="119"/>
  <c r="G25" i="118"/>
  <c r="F21" i="118"/>
  <c r="G21" i="118"/>
  <c r="F23" i="118"/>
  <c r="G23" i="118"/>
  <c r="F24" i="118"/>
  <c r="G24" i="118"/>
  <c r="AO52" i="119" l="1"/>
  <c r="AM52" i="119" s="1"/>
  <c r="AS52" i="119"/>
  <c r="AB22" i="119"/>
  <c r="AD52" i="119"/>
  <c r="X22" i="119"/>
  <c r="Z52" i="119"/>
  <c r="B13" i="116"/>
  <c r="B12" i="116"/>
  <c r="B11" i="116"/>
  <c r="B10" i="116"/>
  <c r="B9" i="116"/>
  <c r="B8" i="116"/>
  <c r="B7" i="116"/>
  <c r="B6" i="116"/>
  <c r="B5" i="116"/>
  <c r="B4" i="116"/>
  <c r="B3" i="116"/>
  <c r="B3" i="113"/>
  <c r="B13" i="113"/>
  <c r="B12" i="113"/>
  <c r="B11" i="113"/>
  <c r="B10" i="113"/>
  <c r="B9" i="113"/>
  <c r="B8" i="113"/>
  <c r="B7" i="113"/>
  <c r="B6" i="113"/>
  <c r="B5" i="113"/>
  <c r="B4" i="113"/>
  <c r="B13" i="86"/>
  <c r="B12" i="86"/>
  <c r="B11" i="86"/>
  <c r="B10" i="86"/>
  <c r="B9" i="86"/>
  <c r="B8" i="86"/>
  <c r="B7" i="86"/>
  <c r="B6" i="86"/>
  <c r="B5" i="86"/>
  <c r="B4" i="86"/>
  <c r="B3" i="86"/>
  <c r="B13" i="108"/>
  <c r="B12" i="108"/>
  <c r="B11" i="108"/>
  <c r="B10" i="108"/>
  <c r="B9" i="108"/>
  <c r="B8" i="108"/>
  <c r="B7" i="108"/>
  <c r="B6" i="108"/>
  <c r="B5" i="108"/>
  <c r="B4" i="108"/>
  <c r="B3" i="108"/>
  <c r="B13" i="110"/>
  <c r="B12" i="110"/>
  <c r="B11" i="110"/>
  <c r="B10" i="110"/>
  <c r="B9" i="110"/>
  <c r="B8" i="110"/>
  <c r="B7" i="110"/>
  <c r="B6" i="110"/>
  <c r="B5" i="110"/>
  <c r="B4" i="110"/>
  <c r="B3" i="110"/>
  <c r="B13" i="109"/>
  <c r="B12" i="109"/>
  <c r="B11" i="109"/>
  <c r="B10" i="109"/>
  <c r="B9" i="109"/>
  <c r="B8" i="109"/>
  <c r="B7" i="109"/>
  <c r="B6" i="109"/>
  <c r="B5" i="109"/>
  <c r="B4" i="109"/>
  <c r="B3" i="109"/>
  <c r="B13" i="107"/>
  <c r="B12" i="107"/>
  <c r="B11" i="107"/>
  <c r="B10" i="107"/>
  <c r="B9" i="107"/>
  <c r="B8" i="107"/>
  <c r="B7" i="107"/>
  <c r="B6" i="107"/>
  <c r="B5" i="107"/>
  <c r="B4" i="107"/>
  <c r="B3" i="107"/>
  <c r="B13" i="57"/>
  <c r="B12" i="57"/>
  <c r="B11" i="57"/>
  <c r="B10" i="57"/>
  <c r="B9" i="57"/>
  <c r="B8" i="57"/>
  <c r="B7" i="57"/>
  <c r="B6" i="57"/>
  <c r="B5" i="57"/>
  <c r="B4" i="57"/>
  <c r="B3" i="57"/>
  <c r="B13" i="87"/>
  <c r="B12" i="87"/>
  <c r="B11" i="87"/>
  <c r="B10" i="87"/>
  <c r="B9" i="87"/>
  <c r="B8" i="87"/>
  <c r="B7" i="87"/>
  <c r="B6" i="87"/>
  <c r="B5" i="87"/>
  <c r="B4" i="87"/>
  <c r="B3" i="87"/>
  <c r="B13" i="54"/>
  <c r="B12" i="54"/>
  <c r="B11" i="54"/>
  <c r="B10" i="54"/>
  <c r="B9" i="54"/>
  <c r="B8" i="54"/>
  <c r="B7" i="54"/>
  <c r="B6" i="54"/>
  <c r="B5" i="54"/>
  <c r="B4" i="54"/>
  <c r="B3" i="54"/>
  <c r="B4" i="105"/>
  <c r="B5" i="105"/>
  <c r="B6" i="105"/>
  <c r="B7" i="105"/>
  <c r="B8" i="105"/>
  <c r="B9" i="105"/>
  <c r="B10" i="105"/>
  <c r="B11" i="105"/>
  <c r="B12" i="105"/>
  <c r="B13" i="105"/>
  <c r="B3" i="105"/>
  <c r="L106" i="116"/>
  <c r="J106" i="116"/>
  <c r="L68" i="116"/>
  <c r="J68" i="116"/>
  <c r="C22" i="116"/>
  <c r="F19" i="116"/>
  <c r="G24" i="116" s="1"/>
  <c r="D19" i="116"/>
  <c r="G19" i="116" s="1"/>
  <c r="C11" i="116"/>
  <c r="C10" i="116"/>
  <c r="C9" i="116"/>
  <c r="C8" i="116"/>
  <c r="C7" i="116"/>
  <c r="C6" i="116"/>
  <c r="C5" i="116"/>
  <c r="C4" i="116"/>
  <c r="C3" i="116"/>
  <c r="E7" i="119" l="1"/>
  <c r="AB52" i="119"/>
  <c r="X52" i="119"/>
  <c r="F25" i="116"/>
  <c r="G25" i="116"/>
  <c r="F21" i="116"/>
  <c r="G21" i="116"/>
  <c r="F23" i="116"/>
  <c r="G23" i="116"/>
  <c r="F24" i="116"/>
  <c r="E10" i="119" l="1"/>
  <c r="I7" i="119"/>
  <c r="G7" i="119"/>
  <c r="G10" i="119" l="1"/>
  <c r="G17" i="119" s="1"/>
  <c r="I10" i="119"/>
  <c r="C2" i="111"/>
  <c r="G43" i="119"/>
  <c r="G50" i="119"/>
  <c r="G48" i="119"/>
  <c r="G15" i="119" l="1"/>
  <c r="G12" i="119"/>
  <c r="G13" i="119"/>
  <c r="G14" i="119"/>
  <c r="G40" i="119"/>
  <c r="AI43" i="119"/>
  <c r="T43" i="119"/>
  <c r="E43" i="119"/>
  <c r="AI36" i="119"/>
  <c r="T36" i="119"/>
  <c r="E36" i="119"/>
  <c r="E39" i="119"/>
  <c r="AI39" i="119"/>
  <c r="T39" i="119"/>
  <c r="G41" i="119"/>
  <c r="I15" i="119"/>
  <c r="AU26" i="119" s="1"/>
  <c r="I17" i="119"/>
  <c r="I14" i="119"/>
  <c r="AU25" i="119" s="1"/>
  <c r="I13" i="119"/>
  <c r="AU24" i="119" s="1"/>
  <c r="I12" i="119"/>
  <c r="AU23" i="119" s="1"/>
  <c r="AI45" i="119"/>
  <c r="T45" i="119"/>
  <c r="E45" i="119"/>
  <c r="G45" i="119"/>
  <c r="AI40" i="119"/>
  <c r="T40" i="119"/>
  <c r="E40" i="119"/>
  <c r="E41" i="119"/>
  <c r="AI41" i="119"/>
  <c r="T41" i="119"/>
  <c r="G34" i="119"/>
  <c r="G49" i="119"/>
  <c r="G47" i="119" s="1"/>
  <c r="AI34" i="119"/>
  <c r="T34" i="119"/>
  <c r="E34" i="119"/>
  <c r="AI38" i="119" l="1"/>
  <c r="E38" i="119"/>
  <c r="T38" i="119"/>
  <c r="AU40" i="119"/>
  <c r="AU43" i="119"/>
  <c r="AU45" i="119"/>
  <c r="AU50" i="119"/>
  <c r="AU39" i="119"/>
  <c r="AU36" i="119"/>
  <c r="AU49" i="119"/>
  <c r="AU41" i="119"/>
  <c r="AU48" i="119"/>
  <c r="AU34" i="119"/>
  <c r="AU56" i="119"/>
  <c r="C11" i="110"/>
  <c r="C10" i="110"/>
  <c r="C9" i="110"/>
  <c r="C8" i="110"/>
  <c r="C7" i="110"/>
  <c r="C6" i="110"/>
  <c r="C5" i="110"/>
  <c r="C4" i="110"/>
  <c r="C3" i="110"/>
  <c r="AU38" i="119" l="1"/>
  <c r="AU47" i="119"/>
  <c r="AI26" i="119" l="1"/>
  <c r="T26" i="119"/>
  <c r="E26" i="119"/>
  <c r="AI23" i="119"/>
  <c r="T23" i="119"/>
  <c r="E23" i="119"/>
  <c r="AI25" i="119"/>
  <c r="T25" i="119"/>
  <c r="E25" i="119"/>
  <c r="E24" i="119"/>
  <c r="AI24" i="119"/>
  <c r="T24" i="119"/>
  <c r="T22" i="119" l="1"/>
  <c r="E22" i="119"/>
  <c r="AI22" i="119"/>
  <c r="F61" i="109"/>
  <c r="F60" i="109"/>
  <c r="F59" i="109"/>
  <c r="F58" i="109"/>
  <c r="F61" i="108"/>
  <c r="F60" i="108"/>
  <c r="F59" i="108"/>
  <c r="F58" i="108"/>
  <c r="F61" i="107"/>
  <c r="F60" i="107"/>
  <c r="F59" i="107"/>
  <c r="F58" i="107"/>
  <c r="F62" i="109" l="1"/>
  <c r="F62" i="108"/>
  <c r="F62" i="107"/>
  <c r="I41" i="119" l="1"/>
  <c r="K41" i="119" s="1"/>
  <c r="M40" i="119"/>
  <c r="O40" i="119" s="1"/>
  <c r="I40" i="119"/>
  <c r="K40" i="119" s="1"/>
  <c r="M41" i="119" l="1"/>
  <c r="O41" i="119" s="1"/>
  <c r="I45" i="119"/>
  <c r="K45" i="119" s="1"/>
  <c r="M45" i="119"/>
  <c r="O45" i="119" s="1"/>
  <c r="I43" i="119"/>
  <c r="K43" i="119" s="1"/>
  <c r="M43" i="119"/>
  <c r="O43" i="119" s="1"/>
  <c r="G60" i="116"/>
  <c r="G39" i="119" l="1"/>
  <c r="G38" i="119" s="1"/>
  <c r="G36" i="119" l="1"/>
  <c r="M34" i="119" l="1"/>
  <c r="O34" i="119" s="1"/>
  <c r="I34" i="119" l="1"/>
  <c r="K34" i="119" s="1"/>
  <c r="G58" i="116" l="1"/>
  <c r="I36" i="119" l="1"/>
  <c r="K36" i="119" s="1"/>
  <c r="I39" i="119"/>
  <c r="G59" i="116" l="1"/>
  <c r="M39" i="119"/>
  <c r="M38" i="119" s="1"/>
  <c r="O38" i="119" s="1"/>
  <c r="M36" i="119"/>
  <c r="O36" i="119" s="1"/>
  <c r="I38" i="119"/>
  <c r="K38" i="119" s="1"/>
  <c r="K39" i="119"/>
  <c r="O39" i="119" l="1"/>
  <c r="M54" i="119"/>
  <c r="M58" i="119" s="1"/>
  <c r="AS54" i="119"/>
  <c r="AD54" i="119"/>
  <c r="AD58" i="119" s="1"/>
  <c r="AD60" i="119" s="1"/>
  <c r="AS58" i="119"/>
  <c r="AU54" i="119"/>
  <c r="Z60" i="119" l="1"/>
  <c r="AS60" i="119"/>
  <c r="AO60" i="119"/>
  <c r="G24" i="119" l="1"/>
  <c r="E13" i="119" s="1"/>
  <c r="G23" i="119"/>
  <c r="I26" i="119" l="1"/>
  <c r="D94" i="118"/>
  <c r="E98" i="118" s="1"/>
  <c r="D94" i="116"/>
  <c r="G26" i="119"/>
  <c r="E15" i="119" s="1"/>
  <c r="D56" i="116"/>
  <c r="E60" i="116" s="1"/>
  <c r="D56" i="118"/>
  <c r="E59" i="118" s="1"/>
  <c r="E12" i="119"/>
  <c r="D75" i="116"/>
  <c r="G25" i="119"/>
  <c r="E14" i="119" s="1"/>
  <c r="D75" i="118"/>
  <c r="D37" i="118"/>
  <c r="D37" i="116"/>
  <c r="E94" i="116" l="1"/>
  <c r="M24" i="119"/>
  <c r="G98" i="118"/>
  <c r="G58" i="118"/>
  <c r="G61" i="118"/>
  <c r="E59" i="116"/>
  <c r="E60" i="118"/>
  <c r="G60" i="118"/>
  <c r="K32" i="119"/>
  <c r="K26" i="119"/>
  <c r="E96" i="118"/>
  <c r="E58" i="116"/>
  <c r="G96" i="118"/>
  <c r="G97" i="118"/>
  <c r="G98" i="116"/>
  <c r="G97" i="116"/>
  <c r="E97" i="116"/>
  <c r="E96" i="116"/>
  <c r="G96" i="116"/>
  <c r="E98" i="116"/>
  <c r="G59" i="118"/>
  <c r="E58" i="118"/>
  <c r="E79" i="116"/>
  <c r="G79" i="116"/>
  <c r="E77" i="116"/>
  <c r="G78" i="116"/>
  <c r="G77" i="116"/>
  <c r="G22" i="119"/>
  <c r="E75" i="118"/>
  <c r="E81" i="118" s="1"/>
  <c r="M25" i="119"/>
  <c r="G41" i="116"/>
  <c r="E41" i="116"/>
  <c r="G39" i="116"/>
  <c r="E39" i="116"/>
  <c r="G40" i="116"/>
  <c r="E40" i="116"/>
  <c r="G79" i="118"/>
  <c r="E79" i="118"/>
  <c r="G78" i="118"/>
  <c r="G77" i="118"/>
  <c r="E77" i="118"/>
  <c r="G41" i="118"/>
  <c r="E41" i="118"/>
  <c r="G40" i="118"/>
  <c r="G39" i="118"/>
  <c r="E40" i="118"/>
  <c r="E39" i="118"/>
  <c r="M23" i="119" l="1"/>
  <c r="O29" i="119" s="1"/>
  <c r="M26" i="119"/>
  <c r="E94" i="118"/>
  <c r="I24" i="119"/>
  <c r="G60" i="119"/>
  <c r="G52" i="119"/>
  <c r="E17" i="119"/>
  <c r="O24" i="119"/>
  <c r="O30" i="119"/>
  <c r="O31" i="119"/>
  <c r="O25" i="119"/>
  <c r="E37" i="118"/>
  <c r="E43" i="118" s="1"/>
  <c r="G94" i="116"/>
  <c r="G104" i="116" s="1"/>
  <c r="O23" i="119" l="1"/>
  <c r="M22" i="119"/>
  <c r="O22" i="119" s="1"/>
  <c r="O26" i="119"/>
  <c r="O32" i="119"/>
  <c r="K30" i="119"/>
  <c r="E56" i="116"/>
  <c r="K24" i="119"/>
  <c r="G104" i="118"/>
  <c r="G94" i="118"/>
  <c r="E100" i="118"/>
  <c r="G75" i="118"/>
  <c r="G85" i="118"/>
  <c r="E100" i="116"/>
  <c r="I23" i="119" l="1"/>
  <c r="E37" i="116"/>
  <c r="E43" i="116"/>
  <c r="I25" i="119"/>
  <c r="E75" i="116"/>
  <c r="E62" i="116"/>
  <c r="G37" i="118"/>
  <c r="G47" i="118" s="1"/>
  <c r="K25" i="119" l="1"/>
  <c r="K31" i="119"/>
  <c r="G75" i="116"/>
  <c r="G85" i="116" s="1"/>
  <c r="E81" i="116"/>
  <c r="K23" i="119"/>
  <c r="K29" i="119"/>
  <c r="I22" i="119"/>
  <c r="G56" i="116"/>
  <c r="G37" i="116"/>
  <c r="G47" i="116" s="1"/>
  <c r="K22" i="119" l="1"/>
  <c r="G66" i="116"/>
  <c r="C22" i="54"/>
  <c r="L27" i="118" l="1"/>
  <c r="L27" i="116"/>
  <c r="E56" i="118"/>
  <c r="E62" i="118" s="1"/>
  <c r="G27" i="118" l="1"/>
  <c r="G27" i="116"/>
  <c r="J27" i="118"/>
  <c r="J27" i="116"/>
  <c r="L30" i="118"/>
  <c r="L30" i="116"/>
  <c r="AK29" i="119" l="1"/>
  <c r="AS29" i="119" s="1"/>
  <c r="AK31" i="119"/>
  <c r="AO31" i="119" s="1"/>
  <c r="AK32" i="119"/>
  <c r="AK30" i="119"/>
  <c r="J30" i="118"/>
  <c r="J30" i="116"/>
  <c r="L91" i="116"/>
  <c r="L94" i="116" s="1"/>
  <c r="L72" i="116"/>
  <c r="L81" i="116" s="1"/>
  <c r="L53" i="116"/>
  <c r="L56" i="116" s="1"/>
  <c r="L92" i="116"/>
  <c r="L35" i="116"/>
  <c r="L73" i="116"/>
  <c r="L54" i="116"/>
  <c r="G30" i="118"/>
  <c r="G30" i="116"/>
  <c r="L35" i="118"/>
  <c r="L72" i="118"/>
  <c r="L92" i="118"/>
  <c r="L91" i="118"/>
  <c r="L94" i="118" s="1"/>
  <c r="L54" i="118"/>
  <c r="L53" i="118"/>
  <c r="L56" i="118" s="1"/>
  <c r="L73" i="118"/>
  <c r="G56" i="118"/>
  <c r="G66" i="118" s="1"/>
  <c r="H70" i="86"/>
  <c r="AS31" i="119" l="1"/>
  <c r="AU31" i="119" s="1"/>
  <c r="L100" i="116"/>
  <c r="AO29" i="119"/>
  <c r="AI66" i="119" s="1"/>
  <c r="AQ66" i="119" s="1"/>
  <c r="AI68" i="119"/>
  <c r="AQ68" i="119" s="1"/>
  <c r="V31" i="119"/>
  <c r="Z31" i="119" s="1"/>
  <c r="T68" i="119" s="1"/>
  <c r="AB68" i="119" s="1"/>
  <c r="G30" i="119"/>
  <c r="I30" i="119" s="1"/>
  <c r="G31" i="119"/>
  <c r="I31" i="119" s="1"/>
  <c r="V32" i="119"/>
  <c r="AD32" i="119" s="1"/>
  <c r="V69" i="119" s="1"/>
  <c r="AD69" i="119" s="1"/>
  <c r="V30" i="119"/>
  <c r="Z30" i="119" s="1"/>
  <c r="T67" i="119" s="1"/>
  <c r="AB67" i="119" s="1"/>
  <c r="G29" i="119"/>
  <c r="AO30" i="119"/>
  <c r="AS30" i="119"/>
  <c r="AS32" i="119"/>
  <c r="AO32" i="119"/>
  <c r="V29" i="119"/>
  <c r="G32" i="119"/>
  <c r="AU29" i="119"/>
  <c r="AK66" i="119"/>
  <c r="AK28" i="119"/>
  <c r="D62" i="118"/>
  <c r="G62" i="118" s="1"/>
  <c r="G63" i="118" s="1"/>
  <c r="G65" i="118" s="1"/>
  <c r="D81" i="116"/>
  <c r="G81" i="116" s="1"/>
  <c r="L62" i="118"/>
  <c r="L40" i="118"/>
  <c r="L39" i="118"/>
  <c r="L41" i="118"/>
  <c r="L42" i="118"/>
  <c r="L45" i="118"/>
  <c r="D100" i="116"/>
  <c r="G100" i="116" s="1"/>
  <c r="L58" i="118"/>
  <c r="L60" i="118"/>
  <c r="L59" i="118"/>
  <c r="L61" i="118"/>
  <c r="L64" i="118"/>
  <c r="L79" i="116"/>
  <c r="L77" i="116"/>
  <c r="L80" i="116"/>
  <c r="L78" i="116"/>
  <c r="L83" i="116"/>
  <c r="L100" i="118"/>
  <c r="H34" i="116"/>
  <c r="H37" i="116" s="1"/>
  <c r="H72" i="116"/>
  <c r="H53" i="116"/>
  <c r="H91" i="116"/>
  <c r="L62" i="116"/>
  <c r="L96" i="118"/>
  <c r="L99" i="118"/>
  <c r="L97" i="118"/>
  <c r="L98" i="118"/>
  <c r="L102" i="118"/>
  <c r="L85" i="118"/>
  <c r="L87" i="118" s="1"/>
  <c r="L75" i="118"/>
  <c r="L45" i="116"/>
  <c r="L40" i="116"/>
  <c r="L41" i="116"/>
  <c r="L39" i="116"/>
  <c r="L42" i="116"/>
  <c r="H72" i="118"/>
  <c r="H91" i="118"/>
  <c r="H34" i="118"/>
  <c r="H53" i="118"/>
  <c r="G67" i="118" s="1"/>
  <c r="L34" i="118"/>
  <c r="J34" i="118"/>
  <c r="J43" i="118" s="1"/>
  <c r="H73" i="118"/>
  <c r="H35" i="118"/>
  <c r="H92" i="118"/>
  <c r="H54" i="118"/>
  <c r="L77" i="118"/>
  <c r="L78" i="118"/>
  <c r="L80" i="118"/>
  <c r="L79" i="118"/>
  <c r="L83" i="118"/>
  <c r="L64" i="116"/>
  <c r="L59" i="116"/>
  <c r="L61" i="116"/>
  <c r="L60" i="116"/>
  <c r="L58" i="116"/>
  <c r="L99" i="116"/>
  <c r="L97" i="116"/>
  <c r="L96" i="116"/>
  <c r="L98" i="116"/>
  <c r="L102" i="116"/>
  <c r="L85" i="116"/>
  <c r="L87" i="116" s="1"/>
  <c r="L75" i="116"/>
  <c r="L81" i="118"/>
  <c r="J35" i="118"/>
  <c r="J92" i="118"/>
  <c r="J91" i="118"/>
  <c r="J94" i="118" s="1"/>
  <c r="J72" i="118"/>
  <c r="J75" i="118" s="1"/>
  <c r="J54" i="118"/>
  <c r="J53" i="118"/>
  <c r="J56" i="118" s="1"/>
  <c r="J73" i="118"/>
  <c r="D100" i="118"/>
  <c r="G100" i="118" s="1"/>
  <c r="D81" i="118"/>
  <c r="G81" i="118" s="1"/>
  <c r="D43" i="118"/>
  <c r="G43" i="118" s="1"/>
  <c r="D43" i="116"/>
  <c r="H92" i="116"/>
  <c r="H73" i="116"/>
  <c r="H54" i="116"/>
  <c r="H35" i="116"/>
  <c r="J34" i="116"/>
  <c r="J37" i="116" s="1"/>
  <c r="J47" i="116" s="1"/>
  <c r="L34" i="116"/>
  <c r="D62" i="116"/>
  <c r="J53" i="116"/>
  <c r="J72" i="116"/>
  <c r="J75" i="116" s="1"/>
  <c r="J91" i="116"/>
  <c r="J94" i="116" s="1"/>
  <c r="J92" i="116"/>
  <c r="J102" i="116" s="1"/>
  <c r="J73" i="116"/>
  <c r="J83" i="116" s="1"/>
  <c r="J54" i="116"/>
  <c r="J64" i="116" s="1"/>
  <c r="J35" i="116"/>
  <c r="J45" i="116" s="1"/>
  <c r="Z32" i="119" l="1"/>
  <c r="T69" i="119" s="1"/>
  <c r="AB69" i="119" s="1"/>
  <c r="AK68" i="119"/>
  <c r="AW31" i="119" s="1"/>
  <c r="AD30" i="119"/>
  <c r="V67" i="119" s="1"/>
  <c r="AD67" i="119" s="1"/>
  <c r="AW29" i="119"/>
  <c r="AS66" i="119"/>
  <c r="AW23" i="119"/>
  <c r="AI67" i="119"/>
  <c r="AQ67" i="119" s="1"/>
  <c r="AI69" i="119"/>
  <c r="AQ69" i="119" s="1"/>
  <c r="AD31" i="119"/>
  <c r="V68" i="119" s="1"/>
  <c r="AD68" i="119" s="1"/>
  <c r="M31" i="119"/>
  <c r="H81" i="118"/>
  <c r="M30" i="119"/>
  <c r="AU30" i="119"/>
  <c r="AK67" i="119"/>
  <c r="AO28" i="119"/>
  <c r="AM28" i="119" s="1"/>
  <c r="V28" i="119"/>
  <c r="Z29" i="119"/>
  <c r="AD29" i="119"/>
  <c r="AS28" i="119"/>
  <c r="AQ28" i="119" s="1"/>
  <c r="AU32" i="119"/>
  <c r="AK69" i="119"/>
  <c r="G28" i="119"/>
  <c r="M29" i="119"/>
  <c r="I29" i="119"/>
  <c r="L82" i="118"/>
  <c r="L84" i="118" s="1"/>
  <c r="L88" i="118" s="1"/>
  <c r="I32" i="119"/>
  <c r="M32" i="119"/>
  <c r="L101" i="118"/>
  <c r="L103" i="118" s="1"/>
  <c r="L107" i="118" s="1"/>
  <c r="L101" i="116"/>
  <c r="L103" i="116" s="1"/>
  <c r="L107" i="116" s="1"/>
  <c r="L63" i="118"/>
  <c r="L65" i="118" s="1"/>
  <c r="L69" i="118" s="1"/>
  <c r="L63" i="116"/>
  <c r="L65" i="116" s="1"/>
  <c r="L69" i="116" s="1"/>
  <c r="H56" i="118"/>
  <c r="J62" i="118"/>
  <c r="H100" i="116"/>
  <c r="G86" i="118"/>
  <c r="G87" i="118" s="1"/>
  <c r="H75" i="118"/>
  <c r="H66" i="118"/>
  <c r="H68" i="118" s="1"/>
  <c r="G48" i="116"/>
  <c r="H47" i="116"/>
  <c r="H102" i="118"/>
  <c r="H83" i="118"/>
  <c r="H40" i="118"/>
  <c r="H39" i="118"/>
  <c r="H45" i="118"/>
  <c r="H64" i="118"/>
  <c r="H41" i="118"/>
  <c r="G67" i="116"/>
  <c r="H66" i="116"/>
  <c r="H56" i="116"/>
  <c r="J41" i="118"/>
  <c r="J39" i="118"/>
  <c r="J42" i="118"/>
  <c r="J40" i="118"/>
  <c r="J45" i="118"/>
  <c r="G86" i="116"/>
  <c r="H85" i="116"/>
  <c r="H75" i="116"/>
  <c r="H102" i="116"/>
  <c r="H83" i="116"/>
  <c r="H45" i="116"/>
  <c r="H64" i="116"/>
  <c r="G48" i="118"/>
  <c r="G49" i="118" s="1"/>
  <c r="H47" i="118"/>
  <c r="H49" i="118" s="1"/>
  <c r="H37" i="118"/>
  <c r="J81" i="118"/>
  <c r="J80" i="118"/>
  <c r="J77" i="118"/>
  <c r="J79" i="118"/>
  <c r="J78" i="118"/>
  <c r="J83" i="118"/>
  <c r="J102" i="118"/>
  <c r="J99" i="118"/>
  <c r="J97" i="118"/>
  <c r="J96" i="118"/>
  <c r="J98" i="118"/>
  <c r="J47" i="118"/>
  <c r="J49" i="118" s="1"/>
  <c r="J37" i="118"/>
  <c r="L37" i="118"/>
  <c r="L47" i="118"/>
  <c r="L49" i="118" s="1"/>
  <c r="L43" i="118"/>
  <c r="L82" i="116"/>
  <c r="L84" i="116" s="1"/>
  <c r="L88" i="116" s="1"/>
  <c r="G105" i="118"/>
  <c r="G106" i="118" s="1"/>
  <c r="H94" i="118"/>
  <c r="H98" i="118"/>
  <c r="H96" i="118"/>
  <c r="H97" i="118"/>
  <c r="H104" i="118"/>
  <c r="H106" i="118" s="1"/>
  <c r="G105" i="116"/>
  <c r="H104" i="116"/>
  <c r="H94" i="116"/>
  <c r="H79" i="118"/>
  <c r="H78" i="118"/>
  <c r="H77" i="118"/>
  <c r="H85" i="118"/>
  <c r="H87" i="118" s="1"/>
  <c r="J100" i="118"/>
  <c r="H62" i="118"/>
  <c r="J61" i="118"/>
  <c r="J59" i="118"/>
  <c r="J60" i="118"/>
  <c r="J58" i="118"/>
  <c r="J64" i="118"/>
  <c r="H61" i="118"/>
  <c r="H59" i="118"/>
  <c r="H58" i="118"/>
  <c r="H60" i="118"/>
  <c r="H100" i="118"/>
  <c r="H81" i="116"/>
  <c r="H39" i="116"/>
  <c r="H43" i="118"/>
  <c r="G68" i="118"/>
  <c r="G69" i="118" s="1"/>
  <c r="J99" i="116"/>
  <c r="J98" i="116"/>
  <c r="J96" i="116"/>
  <c r="J97" i="116"/>
  <c r="J61" i="116"/>
  <c r="J60" i="116"/>
  <c r="J59" i="116"/>
  <c r="J58" i="116"/>
  <c r="J42" i="116"/>
  <c r="J40" i="116"/>
  <c r="J41" i="116"/>
  <c r="J39" i="116"/>
  <c r="J80" i="116"/>
  <c r="J79" i="116"/>
  <c r="J78" i="116"/>
  <c r="J77" i="116"/>
  <c r="H58" i="116"/>
  <c r="H59" i="116"/>
  <c r="H60" i="116"/>
  <c r="H78" i="116"/>
  <c r="H77" i="116"/>
  <c r="H79" i="116"/>
  <c r="H97" i="116"/>
  <c r="H98" i="116"/>
  <c r="H96" i="116"/>
  <c r="G43" i="116"/>
  <c r="H43" i="116" s="1"/>
  <c r="G62" i="116"/>
  <c r="L37" i="116"/>
  <c r="L47" i="116" s="1"/>
  <c r="L49" i="116" s="1"/>
  <c r="H40" i="116"/>
  <c r="J56" i="116"/>
  <c r="L43" i="116"/>
  <c r="H41" i="116"/>
  <c r="J43" i="116"/>
  <c r="J100" i="116"/>
  <c r="J62" i="116"/>
  <c r="J81" i="116"/>
  <c r="AW25" i="119" l="1"/>
  <c r="AS68" i="119"/>
  <c r="AW30" i="119"/>
  <c r="AW32" i="119"/>
  <c r="AS67" i="119"/>
  <c r="AW24" i="119"/>
  <c r="AS69" i="119"/>
  <c r="AW26" i="119"/>
  <c r="M28" i="119"/>
  <c r="O28" i="119" s="1"/>
  <c r="AD28" i="119"/>
  <c r="AB28" i="119" s="1"/>
  <c r="V66" i="119"/>
  <c r="AD66" i="119" s="1"/>
  <c r="Z28" i="119"/>
  <c r="X28" i="119" s="1"/>
  <c r="T66" i="119"/>
  <c r="AB66" i="119" s="1"/>
  <c r="I28" i="119"/>
  <c r="K28" i="119" s="1"/>
  <c r="H63" i="118"/>
  <c r="H65" i="118" s="1"/>
  <c r="H69" i="118" s="1"/>
  <c r="J63" i="118"/>
  <c r="J65" i="118" s="1"/>
  <c r="J69" i="118" s="1"/>
  <c r="J101" i="118"/>
  <c r="J103" i="118" s="1"/>
  <c r="J107" i="118" s="1"/>
  <c r="J82" i="118"/>
  <c r="J84" i="118" s="1"/>
  <c r="J88" i="118" s="1"/>
  <c r="L44" i="118"/>
  <c r="L46" i="118" s="1"/>
  <c r="L50" i="118" s="1"/>
  <c r="J44" i="118"/>
  <c r="J46" i="118" s="1"/>
  <c r="J50" i="118" s="1"/>
  <c r="H62" i="116"/>
  <c r="L44" i="116"/>
  <c r="L46" i="116" s="1"/>
  <c r="L50" i="116" s="1"/>
  <c r="G49" i="116"/>
  <c r="J44" i="116"/>
  <c r="J46" i="116" s="1"/>
  <c r="J49" i="116" s="1"/>
  <c r="J50" i="116" s="1"/>
  <c r="J101" i="116"/>
  <c r="J103" i="116" s="1"/>
  <c r="J107" i="116" s="1"/>
  <c r="J82" i="116"/>
  <c r="J84" i="116" s="1"/>
  <c r="J88" i="116" s="1"/>
  <c r="J63" i="116"/>
  <c r="J65" i="116" s="1"/>
  <c r="J69" i="116" s="1"/>
  <c r="H49" i="116"/>
  <c r="G106" i="116" l="1"/>
  <c r="H106" i="116"/>
  <c r="H68" i="116"/>
  <c r="G87" i="116" l="1"/>
  <c r="H87" i="116"/>
  <c r="G68" i="116"/>
  <c r="T49" i="119"/>
  <c r="E48" i="119"/>
  <c r="T48" i="119" l="1"/>
  <c r="T50" i="119"/>
  <c r="E50" i="119"/>
  <c r="AI50" i="119"/>
  <c r="AI48" i="119"/>
  <c r="E49" i="119"/>
  <c r="AI49" i="119"/>
  <c r="I49" i="119" l="1"/>
  <c r="K49" i="119" s="1"/>
  <c r="T47" i="119"/>
  <c r="T52" i="119" s="1"/>
  <c r="E47" i="119"/>
  <c r="E52" i="119" s="1"/>
  <c r="AI47" i="119"/>
  <c r="AI52" i="119" s="1"/>
  <c r="M48" i="119" l="1"/>
  <c r="M50" i="119"/>
  <c r="O50" i="119" s="1"/>
  <c r="M49" i="119"/>
  <c r="O49" i="119" s="1"/>
  <c r="I50" i="119"/>
  <c r="K50" i="119" s="1"/>
  <c r="I48" i="119"/>
  <c r="M47" i="119" l="1"/>
  <c r="O48" i="119"/>
  <c r="K48" i="119"/>
  <c r="I47" i="119"/>
  <c r="G80" i="118"/>
  <c r="G99" i="118"/>
  <c r="G42" i="118"/>
  <c r="G42" i="116"/>
  <c r="G61" i="116"/>
  <c r="G99" i="116"/>
  <c r="G80" i="116"/>
  <c r="G69" i="119" l="1"/>
  <c r="O69" i="119" s="1"/>
  <c r="L47" i="119"/>
  <c r="M52" i="119"/>
  <c r="G68" i="119"/>
  <c r="O68" i="119" s="1"/>
  <c r="G66" i="119"/>
  <c r="O66" i="119" s="1"/>
  <c r="O47" i="119"/>
  <c r="G67" i="119"/>
  <c r="O67" i="119" s="1"/>
  <c r="H80" i="116"/>
  <c r="H82" i="116" s="1"/>
  <c r="H84" i="116" s="1"/>
  <c r="H88" i="116" s="1"/>
  <c r="G82" i="116"/>
  <c r="G84" i="116" s="1"/>
  <c r="G88" i="116" s="1"/>
  <c r="H99" i="116"/>
  <c r="H101" i="116" s="1"/>
  <c r="H103" i="116" s="1"/>
  <c r="H107" i="116" s="1"/>
  <c r="G101" i="116"/>
  <c r="G103" i="116" s="1"/>
  <c r="G107" i="116" s="1"/>
  <c r="G63" i="116"/>
  <c r="G65" i="116" s="1"/>
  <c r="G69" i="116" s="1"/>
  <c r="H61" i="116"/>
  <c r="H63" i="116" s="1"/>
  <c r="H65" i="116" s="1"/>
  <c r="H69" i="116" s="1"/>
  <c r="G44" i="116"/>
  <c r="G46" i="116" s="1"/>
  <c r="G50" i="116" s="1"/>
  <c r="H42" i="116"/>
  <c r="H44" i="116" s="1"/>
  <c r="H46" i="116" s="1"/>
  <c r="H50" i="116" s="1"/>
  <c r="G44" i="118"/>
  <c r="G46" i="118" s="1"/>
  <c r="G50" i="118" s="1"/>
  <c r="H42" i="118"/>
  <c r="H44" i="118" s="1"/>
  <c r="H46" i="118" s="1"/>
  <c r="H50" i="118" s="1"/>
  <c r="H99" i="118"/>
  <c r="H101" i="118" s="1"/>
  <c r="H103" i="118" s="1"/>
  <c r="H107" i="118" s="1"/>
  <c r="G101" i="118"/>
  <c r="G103" i="118" s="1"/>
  <c r="G107" i="118" s="1"/>
  <c r="H80" i="118"/>
  <c r="H82" i="118" s="1"/>
  <c r="H84" i="118" s="1"/>
  <c r="H88" i="118" s="1"/>
  <c r="G82" i="118"/>
  <c r="G84" i="118" s="1"/>
  <c r="G88" i="118" s="1"/>
  <c r="E69" i="119"/>
  <c r="M69" i="119" s="1"/>
  <c r="E68" i="119"/>
  <c r="M68" i="119" s="1"/>
  <c r="I52" i="119"/>
  <c r="E67" i="119"/>
  <c r="M67" i="119" s="1"/>
  <c r="K47" i="119"/>
  <c r="E66" i="119"/>
  <c r="M66" i="119" s="1"/>
  <c r="N47" i="119" l="1"/>
  <c r="K52" i="119"/>
  <c r="I60" i="119"/>
  <c r="M60" i="119"/>
  <c r="O52" i="1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tc={7804C16A-A068-41F2-B784-B571ABB273E3}</author>
    <author>tc={BE852DC7-2232-4F4C-8A51-E8DF6EB6E5B8}</author>
    <author>tc={2809847E-9166-4F41-B7C0-7C0AD2359181}</author>
    <author>tc={B04FA66C-1D34-475B-9929-E5FA5B9065B1}</author>
    <author>tc={4769D730-7AA2-4F14-9E69-CDCF929B5225}</author>
  </authors>
  <commentList>
    <comment ref="I23" authorId="0" shapeId="0" xr:uid="{7804C16A-A068-41F2-B784-B571ABB273E3}">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Angabe in Tagen</t>
        </r>
      </text>
    </comment>
    <comment ref="K23" authorId="1" shapeId="0" xr:uid="{BE852DC7-2232-4F4C-8A51-E8DF6EB6E5B8}">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Angabe in Tagen</t>
        </r>
      </text>
    </comment>
    <comment ref="F29" authorId="2" shapeId="0" xr:uid="{2809847E-9166-4F41-B7C0-7C0AD2359181}">
      <text>
        <r>
          <rPr>
            <sz val="11"/>
            <color theme="1"/>
            <rFont val="Calibri"/>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Angabe in %
</t>
        </r>
      </text>
    </comment>
    <comment ref="I29" authorId="3" shapeId="0" xr:uid="{B04FA66C-1D34-475B-9929-E5FA5B9065B1}">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Angabe in %</t>
        </r>
      </text>
    </comment>
    <comment ref="K29" authorId="4" shapeId="0" xr:uid="{4769D730-7AA2-4F14-9E69-CDCF929B5225}">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Angabe in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tc={E564D2C7-AF35-427F-8986-D52AB0C2211E}</author>
    <author>tc={2EB0A7E5-4A75-4402-85B1-645DE7EF4F5B}</author>
  </authors>
  <commentList>
    <comment ref="J36" authorId="0" shapeId="0" xr:uid="{E564D2C7-AF35-427F-8986-D52AB0C2211E}">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FLS = 60 Min Face to Face</t>
        </r>
      </text>
    </comment>
    <comment ref="L36" authorId="1" shapeId="0" xr:uid="{2EB0A7E5-4A75-4402-85B1-645DE7EF4F5B}">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FLS = 60 Min Face to Face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tc={78103C4B-9904-4D6C-B3EE-4F246F6547E1}</author>
    <author>tc={BFC0E5F8-311B-43CF-9568-58116F315ABB}</author>
    <author>tc={5C3E7E79-4E8D-4AC7-B374-9D3BF5315368}</author>
    <author>tc={D439FE86-2031-48E2-ACFB-56353A85F238}</author>
    <author>tc={A37F4014-5414-490C-BC99-51A2AB8CA1DE}</author>
  </authors>
  <commentList>
    <comment ref="B19" authorId="0" shapeId="0" xr:uid="{78103C4B-9904-4D6C-B3EE-4F246F6547E1}">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Freibeträge ab 2026
Zahlungen bis zur Höhe sind für Arbeitgeber sozialversicherungsfrei:
Ehrenamtspauschale: 960 € / Jahr (bisher 840 €)
Für wen? Vorstände, Kassenwarte, Platzwarte, Reinigungskräfte, Bürohilfen etc.
Übungsleiterpauschale: 3.300 € / Jahr (bisher 3.000 €)
Für wen? Trainer, Ausbilder, Chorleiter, Dozenten, Betreuer, Pflegehilfen (Tätigkeiten mit pädagogischem/pflegerischem Charakter). Falls zutreffen, sind die jeweiligen Sozialversicherungsbeiträge in den Gehalts/Lohntabellen (Personaltableau) zu befüllen.</t>
        </r>
      </text>
    </comment>
    <comment ref="B25" authorId="1" shapeId="0" xr:uid="{BFC0E5F8-311B-43CF-9568-58116F315ABB}">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Erklärung: Falls bei den variablen Sozialversicherungsbeiträgen Änderungen vorgenommen werden, sind in den Personaltableaus die jeweiligen Werte einzutragen</t>
        </r>
      </text>
    </comment>
    <comment ref="B31" authorId="2" shapeId="0" xr:uid="{5C3E7E79-4E8D-4AC7-B374-9D3BF5315368}">
      <text>
        <r>
          <rPr>
            <sz val="11"/>
            <color theme="1"/>
            <rFont val="Calibri"/>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Quelle: 603-Euro-Job - Geringfügig entlohnte Beschäftigungen ab 1. Januar 2026 </t>
        </r>
      </text>
    </comment>
    <comment ref="B43" authorId="3" shapeId="0" xr:uid="{D439FE86-2031-48E2-ACFB-56353A85F238}">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https://www.bgw-online.de/resource/blob/109952/3707da35209f38eb4323745bd6bf115c/Sechster-Gefahrtarif_bf.pdf</t>
        </r>
      </text>
    </comment>
    <comment ref="C43" authorId="4" shapeId="0" xr:uid="{A37F4014-5414-490C-BC99-51A2AB8CA1DE}">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Ab dem 1. Januar 2025 neuer 6. Gefahrtarif. Ende Oktober 2024 erhalten BGW-Mitgliedsunternehmen sowie persönlich Versicherte einen Veranlagungsbescheid, der sie über ihre Gefahrklasse für den Geltungszeitraum des 6. Gefahrtarifs (bis 31.12.2030) informiert.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tc={8DA9C7A4-4941-4960-919A-593B6E2C11ED}</author>
    <author>tc={1D419252-1AE4-4628-85BC-3C2486D5A90C}</author>
    <author>tc={D17E8843-B7C5-44CC-B51A-B58F51D8AE6C}</author>
  </authors>
  <commentList>
    <comment ref="CI22" authorId="0" shapeId="0" xr:uid="{8DA9C7A4-4941-4960-919A-593B6E2C11ED}">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https://www.bgw-online.de/resource/blob/109952/3707da35209f38eb4323745bd6bf115c/Sechster-Gefahrtarif_bf.pdf</t>
        </r>
      </text>
    </comment>
    <comment ref="CK22" authorId="1" shapeId="0" xr:uid="{1D419252-1AE4-4628-85BC-3C2486D5A90C}">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Ab dem 1. Januar 2025 neuer 6. Gefahrtarif. Ende Oktober 2024 erhalten BGW-Mitgliedsunternehmen sowie persönlich Versicherte einen Veranlagungsbescheid, der sie über ihre Gefahrklasse für den Geltungszeitraum des 6. Gefahrtarifs (bis 31.12.2030) informiert.</t>
        </r>
      </text>
    </comment>
    <comment ref="CK23" authorId="2" shapeId="0" xr:uid="{D17E8843-B7C5-44CC-B51A-B58F51D8AE6C}">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Beitrag Wohlfahrtspflege 0,08 €/1000€</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tc={B0BD0954-467A-4136-9824-E2ADDA253E27}</author>
    <author>tc={80D7D7E2-F64E-4B0E-8C69-AF1E3F94F882}</author>
    <author>tc={38EB14D8-F050-47E4-861F-2AD2FD0354B7}</author>
  </authors>
  <commentList>
    <comment ref="CI22" authorId="0" shapeId="0" xr:uid="{B0BD0954-467A-4136-9824-E2ADDA253E27}">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https://www.bgw-online.de/resource/blob/109952/3707da35209f38eb4323745bd6bf115c/Sechster-Gefahrtarif_bf.pdf</t>
        </r>
      </text>
    </comment>
    <comment ref="CK22" authorId="1" shapeId="0" xr:uid="{80D7D7E2-F64E-4B0E-8C69-AF1E3F94F882}">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Ab dem 1. Januar 2025 neuer 6. Gefahrtarif. Ende Oktober 2024 erhalten BGW-Mitgliedsunternehmen sowie persönlich Versicherte einen Veranlagungsbescheid, der sie über ihre Gefahrklasse für den Geltungszeitraum des 6. Gefahrtarifs (bis 31.12.2030) informiert.</t>
        </r>
      </text>
    </comment>
    <comment ref="CK23" authorId="2" shapeId="0" xr:uid="{38EB14D8-F050-47E4-861F-2AD2FD0354B7}">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Beitrag Wohlfahrtspflege 0,08 €/1000€</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tc={E9B26B16-A7E0-49AB-865B-B19A5EFF7072}</author>
    <author>tc={B26F611D-B6A6-47B5-9773-36748D046AC4}</author>
    <author>tc={44E89145-1CE4-4316-9AF1-B33C4EDA86F7}</author>
  </authors>
  <commentList>
    <comment ref="CI22" authorId="0" shapeId="0" xr:uid="{E9B26B16-A7E0-49AB-865B-B19A5EFF7072}">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https://www.bgw-online.de/resource/blob/109952/3707da35209f38eb4323745bd6bf115c/Sechster-Gefahrtarif_bf.pdf</t>
        </r>
      </text>
    </comment>
    <comment ref="CK22" authorId="1" shapeId="0" xr:uid="{B26F611D-B6A6-47B5-9773-36748D046AC4}">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Ab dem 1. Januar 2025 neuer 6. Gefahrtarif. Ende Oktober 2024 erhalten BGW-Mitgliedsunternehmen sowie persönlich Versicherte einen Veranlagungsbescheid, der sie über ihre Gefahrklasse für den Geltungszeitraum des 6. Gefahrtarifs (bis 31.12.2030) informiert.</t>
        </r>
      </text>
    </comment>
    <comment ref="CK23" authorId="2" shapeId="0" xr:uid="{44E89145-1CE4-4316-9AF1-B33C4EDA86F7}">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Beitrag Wohlfahrtspflege 0,08 €/1000€</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tc={955B45C9-AF3A-4BC6-81DE-216B42C0FD2C}</author>
    <author>tc={1E4AECC9-429E-484E-ACDE-E2F5F7CB9339}</author>
    <author>tc={A68ECD3E-8387-4A0E-AC0E-E44AA1122642}</author>
  </authors>
  <commentList>
    <comment ref="CI22" authorId="0" shapeId="0" xr:uid="{955B45C9-AF3A-4BC6-81DE-216B42C0FD2C}">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https://www.bgw-online.de/resource/blob/109952/3707da35209f38eb4323745bd6bf115c/Sechster-Gefahrtarif_bf.pdf</t>
        </r>
      </text>
    </comment>
    <comment ref="CK22" authorId="1" shapeId="0" xr:uid="{1E4AECC9-429E-484E-ACDE-E2F5F7CB9339}">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Ab dem 1. Januar 2025 neuer 6. Gefahrtarif. Ende Oktober 2024 erhalten BGW-Mitgliedsunternehmen sowie persönlich Versicherte einen Veranlagungsbescheid, der sie über ihre Gefahrklasse für den Geltungszeitraum des 6. Gefahrtarifs (bis 31.12.2030) informiert.</t>
        </r>
      </text>
    </comment>
    <comment ref="CK23" authorId="2" shapeId="0" xr:uid="{A68ECD3E-8387-4A0E-AC0E-E44AA1122642}">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Beitrag Wohlfahrtspflege 0,08 €/1000€</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tc={CC37340A-0BEE-4156-B165-3146EA3F9A47}</author>
    <author>tc={A2BEFDBF-06EB-462B-9F3E-5A9956334820}</author>
    <author>tc={13FC35E8-47E2-48DD-8255-B533AF6E59CC}</author>
  </authors>
  <commentList>
    <comment ref="CI22" authorId="0" shapeId="0" xr:uid="{CC37340A-0BEE-4156-B165-3146EA3F9A47}">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https://www.bgw-online.de/resource/blob/109952/3707da35209f38eb4323745bd6bf115c/Sechster-Gefahrtarif_bf.pdf</t>
        </r>
      </text>
    </comment>
    <comment ref="CK22" authorId="1" shapeId="0" xr:uid="{A2BEFDBF-06EB-462B-9F3E-5A9956334820}">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Ab dem 1. Januar 2025 neuer 6. Gefahrtarif. Ende Oktober 2024 erhalten BGW-Mitgliedsunternehmen sowie persönlich Versicherte einen Veranlagungsbescheid, der sie über ihre Gefahrklasse für den Geltungszeitraum des 6. Gefahrtarifs (bis 31.12.2030) informiert.</t>
        </r>
      </text>
    </comment>
    <comment ref="CK23" authorId="2" shapeId="0" xr:uid="{13FC35E8-47E2-48DD-8255-B533AF6E59CC}">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Beitrag Wohlfahrtspflege 0,08 €/1000€</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tc={71234878-9C67-4345-ABF9-DCAF0A982C67}</author>
    <author>tc={9F035E6B-6831-46E4-826D-859E8D5AD95B}</author>
    <author>tc={C94CEA07-85E0-492E-B76C-12F1321E263A}</author>
    <author>tc={E7BF18A8-2CA8-4FE3-9C9C-8DAA5022DC5B}</author>
    <author>tc={70B5AA0C-2E5C-489B-BEB8-25F030855390}</author>
    <author>tc={62DDEEBC-8F1D-4D4C-A3C0-977AD0E106CA}</author>
    <author>tc={A7ADC4F2-174E-48CB-BC5D-E6B70405393E}</author>
    <author>tc={E37679B3-16DA-45F4-96D7-8D423ECD83CB}</author>
    <author>tc={0C7E442C-92BC-4EAE-9004-F06F6BD08449}</author>
    <author>tc={F3E1302C-34C8-41B5-BC8C-E02EFF3289E2}</author>
    <author>tc={4CDD0F22-87E2-4EB9-9FE2-D069C14915CC}</author>
    <author>tc={1483839E-3348-419B-B6A4-B79F7E96C7EA}</author>
    <author>tc={FE202CC6-A0E8-41B7-A74E-AB2A56A2109B}</author>
  </authors>
  <commentList>
    <comment ref="BB22" authorId="0" shapeId="0" xr:uid="{71234878-9C67-4345-ABF9-DCAF0A982C67}">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https://www.bgw-online.de/resource/blob/109952/3707da35209f38eb4323745bd6bf115c/Sechster-Gefahrtarif_bf.pdf</t>
        </r>
      </text>
    </comment>
    <comment ref="BD22" authorId="1" shapeId="0" xr:uid="{9F035E6B-6831-46E4-826D-859E8D5AD95B}">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Ab dem 1. Januar 2025 neuer 6. Gefahrtarif. Ende Oktober 2024 erhalten BGW-Mitgliedsunternehmen sowie persönlich Versicherte einen Veranlagungsbescheid, der sie über ihre Gefahrklasse für den Geltungszeitraum des 6. Gefahrtarifs (bis 31.12.2030) informiert.</t>
        </r>
      </text>
    </comment>
    <comment ref="BD23" authorId="2" shapeId="0" xr:uid="{C94CEA07-85E0-492E-B76C-12F1321E263A}">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Beitrag Wohlfahrtspflege 0,08 €/1000€</t>
        </r>
      </text>
    </comment>
    <comment ref="D28" authorId="3" shapeId="0" xr:uid="{E7BF18A8-2CA8-4FE3-9C9C-8DAA5022DC5B}">
      <text>
        <r>
          <rPr>
            <sz val="11"/>
            <color theme="1"/>
            <rFont val="Calibri"/>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Geben Sie das geplante Ausbildungsende oder das geplante Ende des FSJ/BFD an 
</t>
        </r>
      </text>
    </comment>
    <comment ref="E28" authorId="4" shapeId="0" xr:uid="{70B5AA0C-2E5C-489B-BEB8-25F030855390}">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Wählen Sie aus dem Drop-Down Menü</t>
        </r>
      </text>
    </comment>
    <comment ref="F28" authorId="5" shapeId="0" xr:uid="{62DDEEBC-8F1D-4D4C-A3C0-977AD0E106CA}">
      <text>
        <r>
          <rPr>
            <sz val="11"/>
            <color theme="1"/>
            <rFont val="Calibri"/>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Bei Azubis: Titel der Ausbildung; Bei BFD/FSJ die Tätigkeit
</t>
        </r>
      </text>
    </comment>
    <comment ref="I28" authorId="6" shapeId="0" xr:uid="{A7ADC4F2-174E-48CB-BC5D-E6B70405393E}">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Geben Sie das Ausbildungsjahr an, in dem sich die Person befindet im reinen Zahlenformat ohne Punkt, Leerzeichen etc.
Für BFD/FSJ leer lassen</t>
        </r>
      </text>
    </comment>
    <comment ref="J28" authorId="7" shapeId="0" xr:uid="{E37679B3-16DA-45F4-96D7-8D423ECD83CB}">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Geben Sie das monatliche AN-Brutto an. Die Werte werden automatisch in die Folgemonate übertragen. Tragen Sie in dem Monat, in dem das Ausbildungsgehalt steigt, den neuen Wert ein. Dann ziehen die Folgemonate die neuen werte.</t>
        </r>
      </text>
    </comment>
    <comment ref="V28" authorId="8" shapeId="0" xr:uid="{0C7E442C-92BC-4EAE-9004-F06F6BD08449}">
      <text>
        <r>
          <rPr>
            <sz val="11"/>
            <color theme="1"/>
            <rFont val="Calibri"/>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Wählen Sie aus dem Drop-Down-Menü ob zutreffend
</t>
        </r>
      </text>
    </comment>
    <comment ref="W28" authorId="9" shapeId="0" xr:uid="{F3E1302C-34C8-41B5-BC8C-E02EFF3289E2}">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Wenn Sie SuE auszahlen, dann bitte hier den entsprechend Jahreswert stellenanteilig eintragen</t>
        </r>
      </text>
    </comment>
    <comment ref="X28" authorId="10" shapeId="0" xr:uid="{4CDD0F22-87E2-4EB9-9FE2-D069C14915CC}">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Tragen Sie hier die %-Werte der JSZ ein</t>
        </r>
      </text>
    </comment>
    <comment ref="Y28" authorId="11" shapeId="0" xr:uid="{1483839E-3348-419B-B6A4-B79F7E96C7EA}">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Berechnungsfeld; Die JSZ wird berechnet</t>
        </r>
      </text>
    </comment>
    <comment ref="AS28" authorId="12" shapeId="0" xr:uid="{FE202CC6-A0E8-41B7-A74E-AB2A56A2109B}">
      <text>
        <r>
          <rPr>
            <sz val="11"/>
            <color theme="1"/>
            <rFont val="Calibri"/>
            <family val="2"/>
            <scheme val="minor"/>
          </rPr>
          <t xml:space="preserve">[Kommentarthread]
Ihre Version von Excel gestattet Ihnen das Lesen dieses Kommentarthreads. Jegliche Bearbeitungen daran werden jedoch entfernt, wenn die Datei in einer neueren Version von Excel geöffnet wird. Weitere Informationen: https://go.microsoft.com/fwlink/?linkid=870924.
Kommentar:
    Tragen Sie den ZVK-%-Satz ein; FSJ;BFD wird in der Berechnung genullt.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tc={C15BF5D5-DFFA-45C5-B5A8-C76C884FF7F4}</author>
    <author>tc={279BC18C-B150-452F-9FF6-297BD873D6B3}</author>
  </authors>
  <commentList>
    <comment ref="J36" authorId="0" shapeId="0" xr:uid="{C15BF5D5-DFFA-45C5-B5A8-C76C884FF7F4}">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FLS = 60 Min Face to Face</t>
        </r>
      </text>
    </comment>
    <comment ref="L36" authorId="1" shapeId="0" xr:uid="{279BC18C-B150-452F-9FF6-297BD873D6B3}">
      <text>
        <r>
          <rPr>
            <sz val="11"/>
            <color theme="1"/>
            <rFont val="Calibri"/>
            <family val="2"/>
            <scheme val="minor"/>
          </rPr>
          <t>[Kommentarthread]
Ihre Version von Excel gestattet Ihnen das Lesen dieses Kommentarthreads. Jegliche Bearbeitungen daran werden jedoch entfernt, wenn die Datei in einer neueren Version von Excel geöffnet wird. Weitere Informationen: https://go.microsoft.com/fwlink/?linkid=870924.
Kommentar:
    FLS = 60 Min Face to Face</t>
        </r>
      </text>
    </comment>
  </commentList>
</comments>
</file>

<file path=xl/sharedStrings.xml><?xml version="1.0" encoding="utf-8"?>
<sst xmlns="http://schemas.openxmlformats.org/spreadsheetml/2006/main" count="3136" uniqueCount="700">
  <si>
    <t>Erläuterungen &amp; Ausfüllhilfe</t>
  </si>
  <si>
    <t>Allgemeines</t>
  </si>
  <si>
    <t>Zellen, die gelb markiert sind, sind entsprechend manuell vom Leistungserbinger (LE) zu füllen</t>
  </si>
  <si>
    <t>Zellen, die hellgelb/grau gemustert sind, enthalten sowohl eine Bezugsformel, können aber bei individuell abweichenden Werten überschrieben werden. Diese Zellen sind ebenfalls dem LE vorbehalten.</t>
  </si>
  <si>
    <t>Zellen, die hellorange markiert sind, enthalten eine Auswahl- bzw. Drop-Down-Liste. Wählen Sie das Zutreffende aus</t>
  </si>
  <si>
    <t xml:space="preserve">Zellen, die hellgrau markiert sind, sind Berechnungszellen oder Zellen mit einem Verweis bzw. Bezug. </t>
  </si>
  <si>
    <t>Zellen, die lila markiert sind, sind Felder, die dem Leistungsträger (LT) vorbehalten sind. Es handelt sich entweder um Zellen für Anmerkungen oder Gegenvorschläge für die Kalkulation</t>
  </si>
  <si>
    <t>Grün markierte Zellen werden ebnfalls manuell von den Vertragsparteien gefüllt. Hierbei handelt es sich um vorgehaltene Felder für die geeinten Werte.</t>
  </si>
  <si>
    <t>Grundsätze</t>
  </si>
  <si>
    <t xml:space="preserve">
„Die Vergütung [muss] so bemessen sein […], dass sie bei wirtschaftlicher Betriebsführung die voraussichtlichen Kosten einer Einrichtung unter Zuschlag einer angemessenen Vergütung ihres Unternehmerrisikos deckt. […] Es soll […] dadurch, dass der Einrichtungsträger mit im Voraus bestimmten Finanzmitteln rechnen kann, ein Anreiz zum wirtschaftlichen Handeln und die Möglichkeit zur Erzielung eines Überschusses gegeben werden; ein nachträglicher Ausgleich von Über- oder Unterdeckungen ist dagegen ausgeschlossen (BT-Drucks 12/5510 S 10 f). Damit muss der Einrichtungsträger ein Verlustrisiko tragen, etwa als Folge von unwirtschaftlichem Verhalten oder wegen unternehmerischer Fehlentscheidungen. Umgekehrt muss die Vergütung es aber auch ermöglichen, Gewinne zu erzielen, die als Überschuss verbleiben können.“ (BSG vom 8.12.2022 - B 8 SO 8/20 R, RdNr. 20) „Die Realisierung von Gewinnchancen kann auch über die Auslastungsquote der Einrichtung erfolgen (dazu BSG vom 16.5.2013 - B 3 P 2/12 R - BSGE 113, 258 = SozR 4-3300 § 85 Nr 4, RdNr 26).“ (BSG vom 08.12.2022, B 8 SO 8/20 R, RdNr. 23).
Ausfluss dieser Begründung ist, dass in der vorliegenden Kalkulation alle zu berücksichtigenden Einflussfaktoren in einem Wert unter „Bezeichnung der Zelle in der Tabelle“ zusammengefasst werden. Dabei tritt dieser Begriff an die Stelle der im BSG-Urteil bezeichneten „Auslastungsquote“ als Instrument zur Abbildung aller angebotsspezifischen Einflussfaktoren</t>
  </si>
  <si>
    <t>Tabellenblatt</t>
  </si>
  <si>
    <t>Erläuterung</t>
  </si>
  <si>
    <t>Stammdatenblatt</t>
  </si>
  <si>
    <t xml:space="preserve">Das Blatt umfasst die Stammdaten des Trägers und der Einrichtung sowie die Angaben der zu verhandelnden Leistungsart und dem Vereinbarungszeitraum. Ihre Angaben zu den Stammdaten (Zeile 16+17 ausgenommen) werden in alle nachfolgenden Tabellenblätter übernommen (Ausnahme: Übersicht; Tariftabellen, Änderungshistorie).
In Zeile 4 geben Sie bitte den vollständigen und korrekten Namen der juristischen Person an, unter welcher die Leistung angeboten wird. 
In Zeile 5 tragen Sie Name und Anschrift der Einrichtung/Betriebsstätte ein.
In Zeile 6 wählen Sie aus dem Drop-Down Menü den angewandten Tarif aus. Hierbei ist es unerheblich, ob Sie tariflich gebunden sind oder einen Tarif analog der zugrundeliegenden Tabellen ohne tarifliche Bindung umsetzen. Wählen Sie den entsprechenden Tarif dann aus, wenn Sie ihr eingesetztes Personal entsprechend der zugrundelegenden Tabellenwerte entsprechend der Eingruppierung vergüten. 
Wählen Sie unter folgenden Fällen "Ohne Tarif" aus: 
- Wenn Sie einen Haustarif anwenden
- Wenn Sie einzelvertragliche Entgeltregelungen haben
- Wenn Ihr angewandter Tarif nicht zur Auswahl steht (in einem solchen Fall bitten wir Sie, die Information an Ihren Verhandlungspartner respektive Ihren zuständigen Leistungsträger zu übermitteln, damit ein eventueller Nachtrag erfolgen kann).
Unter dem Punkt "Maßnahme/Leistungsart" geben Sie bitte an, welche Leistung im folgenden kalkuliert wird; bspw. Fachleistungsstunde, Wohnen, Kita, Teilhabe an Bildung, etc. 
Unter "Ort" geben Sie bitte den Ort der Bestriebsstätte/Ort der Leistungserbringung an
"Rechtskreis": z.B. SGB VIII, SGB IX
"Maßnahme und Zweckbestimmung": Geben Sie hier die genaue Rechtsgrundlage und den Zweck an (§§ abc, def,....xyz);
Bitte geben Sie in den Zielen 16+17 die vollständigen Kontaktdaten sowie die Funktion der jeweiligen Ansprechparter an. (Name; E-Mail; Telefon;Fax;...) Es ist ggfs. vor Ort zu klären, wer als Ansprechperson fungiert, ob Einrichtungsleitung, Geschäftsführung, Ansprechpartner aus der Fachabteilung, z.B. päd. Leitung, Finanzleitung, etc.)
</t>
  </si>
  <si>
    <t>FLS</t>
  </si>
  <si>
    <t>Die Abkürzung FLS Steht für Fachleistungsstunde. Auf diesem Blatt erfolgt die Ermittlung der Fachleistungsstundensätze der entsprechenden Qualifikationsgruppen. 
In den Zeilen 17-31 wird die Netto-Jahresarbeitszeit ermittelt. Füllen Sie bitte die gelb markierten Felder aus
Zelle E19: Geben Sie die reguläre Wochenarbeitszeit je 1 Vollzeitäquivalent in Stunden an: Ihre Angabe wird in die folgenden Personaltabellen übernommen.
Zellen C23 - C 26: Machen Sie bitte Ihre Angaben in Tagen
Zelle G30 "Varianz": Bei Vollauslastung 100%; Hier haben Sie die Möglichkeit einen Faktor für eine geringere Auslastung und ggfs. Risikofaktor anzugeben. Mit „Bezeichnung der Zelle in der Tabelle“ wird eine Berücksichtigung der in der praktischen Umsetzung relevanten Einflussfaktoren verstanden. Beispielsweise kann hier die Auslastung der Einrichtung oder eine Realisierung von Gewinnchancen als Pendant eines Verlustrisikos zu berücksichtigen sein. Das Bundessozialgericht hat ausgeführt:
Ab Zeile 37 beginnt die eigentliche Berechnung der FLS je Qualifikationsgruppe. In den gelb markierten Zellen der Spalte C geben Sie bitte jeweils den Prozentualen Aufschlag (für Koordniation, Leitung, Verwaltung, Indirekte Leistungen) je VZÄ der Q-Gruppe an. 
Der anteilige Stundensatz für Sachkosten und Kosten für das Beauftragtenwesen werden über die Gesamt-VZÄ ermittelt.</t>
  </si>
  <si>
    <t>AG_Kosten_Soz_Vers</t>
  </si>
  <si>
    <r>
      <t xml:space="preserve">Auf diesem Blatt geben Sie bitte die Prozentsätze der Sozialversicherungsbeiträge für Festangestellte sowie gesondert die pauschalen Beiträge für geringfügig Beschäftigte an. Ihre Angaben werden 
BG-Beitrag: Zelle "C42": Bitte geben Sie an, ob alle Mitarbeiter aller Arbeitsbereiche (Päd. Personal, Verwaltung, etc.) für diese Leistungsart in unterschiedliche Gefahrklassen eingestuft werden. 
</t>
    </r>
    <r>
      <rPr>
        <b/>
        <sz val="11"/>
        <color rgb="FF000000"/>
        <rFont val="Aptos Narrow"/>
        <family val="2"/>
      </rPr>
      <t>Falls nein</t>
    </r>
    <r>
      <rPr>
        <sz val="11"/>
        <color rgb="FF000000"/>
        <rFont val="Aptos Narrow"/>
        <family val="2"/>
      </rPr>
      <t xml:space="preserve">: tragen Sie auf diesem Tabellenblatt in die Zelle "C43" den Beitragsfuß ein und geben Sie in Zelle C44 die Gefahrklasse an. Die Werte werden dann in die nachfolgenden Tabellen übernommen.
</t>
    </r>
    <r>
      <rPr>
        <b/>
        <sz val="11"/>
        <color rgb="FF000000"/>
        <rFont val="Aptos Narrow"/>
        <family val="2"/>
      </rPr>
      <t xml:space="preserve">Falls Ja, dann tragen Sie bitte die Werte Beitragsfuß und Gefahrklasse direkt allen nachfolgenden Personaltabellen in der Spalte "CE" ein. </t>
    </r>
  </si>
  <si>
    <t>Fach-/ Pädagogisches Personal</t>
  </si>
  <si>
    <r>
      <rPr>
        <sz val="11"/>
        <color rgb="FF000000"/>
        <rFont val="Aptos Narrow"/>
        <family val="2"/>
      </rPr>
      <t xml:space="preserve">Auf diesem Blatt werden die Arbeitgeberbruttokosten für das zur Assistenz/Leistungserbringung notwendige Personal Verhandlungsjahr ermittelt. Dabei werden die bekannten unterjährigen Tarifsteigerungen bereits berücksichtigt.
Zelle C18 übernimmt die wöchentliche Regelarbeitszeit je 1 VZÄ aus dem Tabellenblatt FLS. 
Tätigen Sie Ihre Eingaben im Personaltableau ab Zeile 29 </t>
    </r>
    <r>
      <rPr>
        <sz val="11"/>
        <color rgb="FFFF0000"/>
        <rFont val="Aptos Narrow"/>
        <family val="2"/>
      </rPr>
      <t xml:space="preserve">von links nach rechts. 
</t>
    </r>
    <r>
      <rPr>
        <sz val="11"/>
        <color rgb="FF000000"/>
        <rFont val="Aptos Narrow"/>
        <family val="2"/>
      </rPr>
      <t xml:space="preserve">In Spalte B beginnen Sie mit einer datenschutzkonformen eindeutigen Personal-ID. Dies kann bspw. die Personalnummer sein. In den Spalten C+D machen Sie Angaben zum Ein- und Austrittsdatum. In Spalte E wählen Sie aus dem Drop-Down Menü die entsprechende Qualifikationsgruppe des Mitarbeiters bzw. der Mitarbeiterin aus. In Spalte F machen Sie bitte Angaben zur Qualifikation und/oder zur ausgeübten Tätigkeit (Stellenbezeichnung).
In der Spalte G wählen Sie aus dem Drop-Down-Menü die Art des Beschäftigungsverhältnisses aus. 
Die Spalten "H" und "I" sind ebenfalls Drop-Down-Menüs. In der Spalte "H" wählen Sie bitte die entsprechende Entgelttabelle aus, anhand derer der/die MItarbeiterIn eingruppiert ist bzw. wird. Falls Ihre Entgelttabelle nicht zur Auswahl steht, wählen Sie "ohne_Tarif" aus. Nach der Auswahl der entsprechenden Entgelttabelle wählen Sie aus dem Drop-Down-Menü in Spalte "I" die Eingruppierung des/der Mitarbeiter(s)IN. In Spalte "J" tragen Sie die Erfahrungsstufe manuell ein. In Splate K tragen Sie bitte das Datum der Stufensteigerung ein (MM/JJ) ein. In Splate "L" wird die neue Stufe automatisch ermittelt.  
In den Spalten M bis P werden die entsprechende unterschiedlichen monatlichen AN-Brutto-Kosten je 1 VZÄ ermittelt. Dabei ermittelt die Spalte "M" das AN-Brutto vor  Tarifsteigerung, Spalte "N" das monatliche AN-Brutto nach Tarifsteigerung; Spalte "O" das monatliche AN-Brutto NACH Stufensteigerung aber VOR Tarifsteigerung und Spalte "P" berücksichtigt as AN-Brutto sowohl NACH Tarif +  NACH Stufensteigerung. 
Bei Honorarkräften tragen Sie das monatliche Entgelt je 1 VZÄ ein, das Sie vereinbart haben. Entsprechend verfahren Sie auch, wenn Sie nicht nach Tarif bezahlen. Falls Sie geringfügig Beschäftigte nicht tariflich vergüten, dann tragen Sie auch hier den monatlichen Wert 1 Vollzeitkraft ein. Dies ist dann die Grundlage für die Ermittlung der weiteren Kosten. 
In der Spalte R tragen Sie die Wochenstunden des Monats Januar ein, sofern der/die MitarbeiterIn im Januar tätig ist. Lassen Sie die Spalte leer, fass die Persona erst zu einem späöteren Zeitpunkt beginnt und tragen die Stundenanzahl in Monat ein, in dem die Persona die Tätigkeit aufnimmt. Die Folgemonate nehmen immer Bezug auf die Wochenstunden des Vormonats. Somit haben Sie auch die Möglichkeit eine unterjährige Erhöhung oder Reduzierung der Wochenstunden einzutragen. Sie müssen immer nur die Stunden in dem Monat eintragen, in dem die Änderung eintrifft. Die Folgemonate werden dann analog übernommen. </t>
    </r>
    <r>
      <rPr>
        <sz val="11"/>
        <color rgb="FFFF0000"/>
        <rFont val="Aptos Narrow"/>
        <family val="2"/>
      </rPr>
      <t>Achtung:</t>
    </r>
    <r>
      <rPr>
        <sz val="11"/>
        <color rgb="FF000000"/>
        <rFont val="Aptos Narrow"/>
        <family val="2"/>
      </rPr>
      <t xml:space="preserve"> Sobald Sie die Stunden in einem Monat manuell überschreiben, überschreiben Sie auch die Formel in der jeweiligen Zelle. 
Die Spalten VZÄ/Monat ermitteln auf Basis Ihrer eingetragenen Wochenstunden den Stellenumfang in VZÄ. Die Spalten Monat/Jahr ermitteln das AN-Brutto für den jeweiligen Monat. Dabei wird überprüft die Eingruppierung eine eventuelle Stufensteigerung und eine eventuelle Tarifsteigerung des jeweiligen Tarifs berücksichtigt. Bei Auswahl "ohne_Tarif" wird Bezug genommen auf Ihre Angaben in Spalte M. 
In Spalte "BB" wählen Sie aus dem Drop-Down bitte aus, ob Sie die SuE Zulage auszahlen, sofern es der Tarif vorsieht. Der jährliche Gesamtbetrag wird stellenanteilig in Spalte "BC" berechnet. 
Die Spalten "BD" und "BE" ermitteln die Werte der Jahressonderzahlung, zum Einen den vorgesehen %-Wert der Eingruppierung und zum anderen den €-Betrag. Nicht-Tarifanwender können in den Spalten BI bis BN etwaige Sonderzahlungen wie bspw. Urlaubsgeld </t>
    </r>
    <r>
      <rPr>
        <b/>
        <sz val="11"/>
        <color rgb="FF000000"/>
        <rFont val="Aptos Narrow"/>
        <family val="2"/>
      </rPr>
      <t>monatsanteilig</t>
    </r>
    <r>
      <rPr>
        <sz val="11"/>
        <color rgb="FF000000"/>
        <rFont val="Aptos Narrow"/>
        <family val="2"/>
      </rPr>
      <t xml:space="preserve"> eintragen. Dabei ist die Art der Sonderzahlung in  der Zeile 27 (gelb-markiert zu benennen).
Generell stehen für weitere tarifspezifische Zulagen und Sonderzalhungen die Spalten BG bis BN zur Verfügung. Tragen Sie hier bitte die durchschnittlichen Monatswerte ein. 
In Spalte "BQ" tragen Sie den Jahreswert etwaiger vermögenswirksamer Leistungen ein. 
In der Zelle "BT28" tragen Sie den für Sie gültigen Prozentsatz der Zusatzversorgungskasse ein. 
Die Spalten "BU" bis "CC" ermitteln die AG-Beiträge zur Sozialversicherung sowie die Umlagen U1, U2 und U3. Ihre Angaben aus dem Tabellenblatt AG_Kosten_Soz_Vers werden  in die Zellen "BU28" bis "CC28" übernommen. Die €-Beträge werden auf den angegeben %-Werten berechnet.
</t>
    </r>
    <r>
      <rPr>
        <b/>
        <sz val="11"/>
        <color rgb="FF000000"/>
        <rFont val="Aptos Narrow"/>
        <family val="2"/>
      </rPr>
      <t xml:space="preserve">BG-Betrag: </t>
    </r>
    <r>
      <rPr>
        <sz val="11"/>
        <color rgb="FF000000"/>
        <rFont val="Aptos Narrow"/>
        <family val="2"/>
      </rPr>
      <t xml:space="preserve">In den Zellen "CF22" und "CF23" tragen Sie bitte den entsprechenden Beitragsfuß und die Gefahrklasse ein. Der hernazuziehende Prozentwert wird dann in Zelle "CD28" ermittelt. 
In Spalte CF ab Zeile 29 werden die Jahresarbeitgerber-Bruttokosten für die jeweilige Person stellenanteilig berechnet. Daneben in Spalte CH werden die Jahres-Arbeitgeber-Bruttokosten je VZÄ für die jeweilige Person ausgewiesen. 
</t>
    </r>
  </si>
  <si>
    <t>Leitung_Koordination</t>
  </si>
  <si>
    <t>Bitte machen  Sie Angaben analog zum Tabellenblatt Fach_Pädagogisches Personal. Falls in diesem Bereich eine andere wöchentliche Arbeitszeit je VZÄ gelten sollte, überschreiben Sie die Zelle "C18"</t>
  </si>
  <si>
    <t>Hauswirtschaft_Sonstige</t>
  </si>
  <si>
    <t>Verwaltung</t>
  </si>
  <si>
    <t>Beauftragtenwesen</t>
  </si>
  <si>
    <t>In diesem Tabellenblatt tätigen Sie bitte Ihre Angaben zu den für Sie gesetzlich erforderlichen Beauftragten in dem Umfang, der auf die Maßnahme/Leistungsart entfällt.  Falls in diesem Bereich eine andere wöchentliche Arbeitszeit je VZÄ gelten sollte, überschreiben Sie die Zelle "C18".
Füllen Sie die Tabelle für das Beauftragtenwesen analog der Tablle Fach_Pädagogischer Personal aus. Bitte achten Sie darauf, die Stellenumfänge für die Beauftragung an anderer Stelle in Abzug gebracht werden, um ggfs. Dopllungen zu vermeiden. 
Bitte füllen Sie das Tabellenblatt analog der Tabellenblattes Fach_Padagogisches Personal aus.</t>
  </si>
  <si>
    <t>Ausbildung</t>
  </si>
  <si>
    <t>SK FLS</t>
  </si>
  <si>
    <t>Das ist das Sachkostenblatt. Hier tragen Sie die Jahreswerte der Sachkostenpositionen an. Falls Sie einen eigenen Kontenrahmen zugrundegelegt haben, können Sie in Spalte "D" die entsprechenden Konten hinterlegen. Falls Sie Sie nicht kontieren, lassen Sie die Felder frei und ordnen Ihre Kostenarten den entsprechenden Positionen zu. In die Spalte "G"  tragen Sie die IST-Jahreswerte der jeweiligen Kostenpositionen des vorangegangen Wirtschaftsjahres ein. 
In Spalte "M" geben Sie bitte zu erwartenden Werte für das Verhandlungsjahr an. In den Zeilen 73-78 werden die entsprechenden Erlösabzüge ermittelt. Machen Sie bitte entsprechende Angaben in den Spalten "G" und "M".
In der Spalte "S" erhalten Sie seitens Leistungsträger einen Vorschlag je Kostenposition. In Spalte "Y" werden die ggeinten Jahreswerte eingetragen. 
Die Spalten "H","N","T", und "Z" berechnen den jeweiligen Fachleistungsstundensatz.</t>
  </si>
  <si>
    <t>Übersicht</t>
  </si>
  <si>
    <t>Hier erhalten Sie eine zusammenfassende Übersicht Ihrer Angaben aus den Personal- und Sachkostentabellen. Hier sind keine weiteren Angaben Ihrerseits erforderlich.</t>
  </si>
  <si>
    <t>Tariftabellen</t>
  </si>
  <si>
    <t xml:space="preserve">Hier sind sämtliche Tabellen als Grundlage für die Kalkulation (z.B. Tariftabellen) sowie die Basis für die Drop-Down-Listen hinterlegt. Die Tariftabellen werden mit jedem neuen Tarifabschluss aktualisiert bzw. ergänzt. </t>
  </si>
  <si>
    <t>Änderungshistorie</t>
  </si>
  <si>
    <t xml:space="preserve">In diesem Blatt werden etwaige Änderungen, die in den Tabellen vorgenommen werden vermerkt, sodass diese nachvollzogen werden können. </t>
  </si>
  <si>
    <t>Gelbe Felder manuell ausfüllen</t>
  </si>
  <si>
    <t>Name Leistungsträger</t>
  </si>
  <si>
    <t>Name/ Anschrift des Leistungserbringers</t>
  </si>
  <si>
    <t>Name/ Anschrift der Einrichtung</t>
  </si>
  <si>
    <t>Tarif</t>
  </si>
  <si>
    <t>TVÖD</t>
  </si>
  <si>
    <t>Rechtskreis</t>
  </si>
  <si>
    <t>Leistungen gemäß §§</t>
  </si>
  <si>
    <t>Maßnahme</t>
  </si>
  <si>
    <t>Ort der Leistung</t>
  </si>
  <si>
    <t>Aktenzeichen (falls vorhanden)</t>
  </si>
  <si>
    <t>Vereinbarungszeitraum ab MM/JJJJ</t>
  </si>
  <si>
    <t>Stand des Datenblattes TT/MM/JJJJ</t>
  </si>
  <si>
    <t>Kontaktdaten</t>
  </si>
  <si>
    <t>Kontaktdaten Leistungsträger</t>
  </si>
  <si>
    <t>Kontaktdaten Leistungserbringer</t>
  </si>
  <si>
    <t>Name Ansprechperson</t>
  </si>
  <si>
    <t>Vorname Ansprechperson</t>
  </si>
  <si>
    <t>Funktion der Ansprechperson</t>
  </si>
  <si>
    <t>Straße (Standort der AP)</t>
  </si>
  <si>
    <t>PLZ</t>
  </si>
  <si>
    <t>Ort</t>
  </si>
  <si>
    <t>Telefon</t>
  </si>
  <si>
    <t>Mobil</t>
  </si>
  <si>
    <t>E-Mail</t>
  </si>
  <si>
    <t>Fax</t>
  </si>
  <si>
    <t>Ermittlung Jahresarbeitszeit</t>
  </si>
  <si>
    <t>Berechnung der Jahresarbeitszeit</t>
  </si>
  <si>
    <t>Vorschlag/
Kommentar Leistungsträger</t>
  </si>
  <si>
    <t>geeint</t>
  </si>
  <si>
    <t xml:space="preserve">Berechnung </t>
  </si>
  <si>
    <t>Tage</t>
  </si>
  <si>
    <t>Wochen pro Jahr</t>
  </si>
  <si>
    <t>Wochenarbeitszeit h/Woche</t>
  </si>
  <si>
    <t>Stunden pro Tag bei 5 Tage Woche</t>
  </si>
  <si>
    <t>Bruttoarbeitszeit in Stunden pro Jahr</t>
  </si>
  <si>
    <t>Information</t>
  </si>
  <si>
    <t>Tage pro Jahr inkl. Schaltjahre</t>
  </si>
  <si>
    <t>Wochenenden pro Jahr inkl. Schaltjahre</t>
  </si>
  <si>
    <t>Feiertage, die auf einen Werktag (Mo-Fr) fallen</t>
  </si>
  <si>
    <t>Werktage</t>
  </si>
  <si>
    <t>Tarifliche Urlaubstage</t>
  </si>
  <si>
    <t>Regenerations-/ Erholungstage SuE Tarif, falls zutreffend</t>
  </si>
  <si>
    <t>Krankheitstage (abzgl. Wochenende, Brückentage, Feiertage)</t>
  </si>
  <si>
    <t>Nettojahresarbeitszeit</t>
  </si>
  <si>
    <t>Auslastung, Wagnis, Risiko</t>
  </si>
  <si>
    <t>Verbleibende Nettojahresarbeitszeit FLS</t>
  </si>
  <si>
    <t>Stunden im Jahr</t>
  </si>
  <si>
    <t>Ermittlung der Arbeitgeberkosten/ AG-Anteile der Sozialversicherung</t>
  </si>
  <si>
    <t>Krankenversicherung (AG-Anteil)</t>
  </si>
  <si>
    <t>Rentenversicherung (AG-Anteil)</t>
  </si>
  <si>
    <t>Arbeitslosenversicherung (AG-Anteil)</t>
  </si>
  <si>
    <t>Pflegeversicherung (AG-Anteil)</t>
  </si>
  <si>
    <t>Variable Sozialversicherungsbeiträge:</t>
  </si>
  <si>
    <t>Zusatzbeitrag Krankenversicherung (AG-Anteil)</t>
  </si>
  <si>
    <t>U1: Entgeltfortzahlung im Krankheitsfall (AG)</t>
  </si>
  <si>
    <t>U2: Mutterschaftsaufwendungen (AG)</t>
  </si>
  <si>
    <t>U3 Insolvenzumlage (AG)</t>
  </si>
  <si>
    <t>Pauschalabgaben des Arbeitgebers bei geringfügiger Beschäftigung bis 603 €</t>
  </si>
  <si>
    <t xml:space="preserve">Krankenversicherung </t>
  </si>
  <si>
    <t>Rentenversicherung</t>
  </si>
  <si>
    <t>Einheitliche Pauschsteuer</t>
  </si>
  <si>
    <t>Umlage U1</t>
  </si>
  <si>
    <t>Umlage U2</t>
  </si>
  <si>
    <t>Insolvenzgeldumlage</t>
  </si>
  <si>
    <t>Gesamt</t>
  </si>
  <si>
    <t>BG Beitrag:</t>
  </si>
  <si>
    <t xml:space="preserve">Werden Mitarbeitende unterschiedlicher Aufgabenbereiche in unterschiedliche Gefahrenklassen eingestuft? </t>
  </si>
  <si>
    <t>Beitragsfuß für gemeinnützige, kirchliche oder mildtätige Betriebe: 1,94
Beitragsfuß für alle nicht gemeinnützigen Unternehmen: 2,06</t>
  </si>
  <si>
    <t>Gefahrklasse: 2,69</t>
  </si>
  <si>
    <t>Ausgleichsumlage Wohlfahrtspflege</t>
  </si>
  <si>
    <t>Arbeitsentgelt x Gefahrklasse x Beitragsfuß (Umlageziffer) : 1000 =</t>
  </si>
  <si>
    <t>Ermittlung der Fachpersonalkosten</t>
  </si>
  <si>
    <t>Wochenstunden je 1,0 Vollzeitäquivalent</t>
  </si>
  <si>
    <t>Anzahl</t>
  </si>
  <si>
    <t>VZÄ</t>
  </si>
  <si>
    <t>Summe 
AN-Brutto im Kalkulationsjahr</t>
  </si>
  <si>
    <t>Ø-AN-Brutto 
im Kalkulations-Jahr</t>
  </si>
  <si>
    <t>Summe 
AG-Brutto im Kalkulationsjahr</t>
  </si>
  <si>
    <t>Ø-AG-Brutto im Kalkulations-Jahr</t>
  </si>
  <si>
    <t>Summe 
AG-Brutto vor Tarifsteigerung</t>
  </si>
  <si>
    <t>Ø-AG-Brutto vor Tarifsteigerung</t>
  </si>
  <si>
    <t>Summe 
AG-Brutto Nach Tarifsteigerung</t>
  </si>
  <si>
    <t>Ø-AG-Brutto Nach Tarifsteigerung</t>
  </si>
  <si>
    <t xml:space="preserve">Werden Mitarbeitende in unterschiedliche Gefahrenklassen eingestuft? </t>
  </si>
  <si>
    <t>Q1</t>
  </si>
  <si>
    <t>Q2</t>
  </si>
  <si>
    <t>Q3</t>
  </si>
  <si>
    <t>Ausgleichsumlage Wohlfahrtspflege in Euro</t>
  </si>
  <si>
    <t>Q4</t>
  </si>
  <si>
    <t>Gefahrklasse x Beitragsfuß (Umlageziffer) : 1000 =</t>
  </si>
  <si>
    <t>monatlich anfallende Zulagen/Zuschläge</t>
  </si>
  <si>
    <t>jährliche Zulagen/Zuschläge/Sonderzahlungen</t>
  </si>
  <si>
    <t>Arbeitgeberkosten</t>
  </si>
  <si>
    <t>Pädagogisches Personal</t>
  </si>
  <si>
    <t>Eintrittsdatum</t>
  </si>
  <si>
    <t>Austrittsdatum</t>
  </si>
  <si>
    <t>Qualifikationsgruppe</t>
  </si>
  <si>
    <t>Bezeichnung</t>
  </si>
  <si>
    <t>Art der Beschäftigung</t>
  </si>
  <si>
    <t>Entgelttabelle</t>
  </si>
  <si>
    <t>Entgeltgruppe</t>
  </si>
  <si>
    <t>Stufe</t>
  </si>
  <si>
    <t xml:space="preserve">nächster_Stufenaufstieg </t>
  </si>
  <si>
    <t>Entgeltstufe nach Stufenaufstieg</t>
  </si>
  <si>
    <t xml:space="preserve">Monatliches 
AN-Brutto je VZÄ </t>
  </si>
  <si>
    <t>Entgelt je VZÄ nach Stufensteigerung</t>
  </si>
  <si>
    <t>Ø-Stellenateil/
Jahr</t>
  </si>
  <si>
    <t>Beschäftigungs-
umfang/ Monat</t>
  </si>
  <si>
    <t>Stellenanteil im Monat</t>
  </si>
  <si>
    <t xml:space="preserve">Entgelt pro-rata </t>
  </si>
  <si>
    <t xml:space="preserve">Auszahlung SuE Zulage </t>
  </si>
  <si>
    <t>SuE-Zulage</t>
  </si>
  <si>
    <t>Jahressonder-zahlung lt. Tarif</t>
  </si>
  <si>
    <t>Jahressonder-zahlung lt. TV</t>
  </si>
  <si>
    <t>Zulagen</t>
  </si>
  <si>
    <t>Zuschläge</t>
  </si>
  <si>
    <t>Leistungsentgelt /LOB</t>
  </si>
  <si>
    <t>Monate im Kalkulations-
zeitraum</t>
  </si>
  <si>
    <t>Jahresentgelt ohne VWL</t>
  </si>
  <si>
    <t>VWL</t>
  </si>
  <si>
    <t>Jahresentgelt inkl. VWL</t>
  </si>
  <si>
    <t>ZVK 
AG-Anteil</t>
  </si>
  <si>
    <t>Zusatzbeitrag KV
AG_Anteil</t>
  </si>
  <si>
    <t>U1 Umlage</t>
  </si>
  <si>
    <t>U2 Umlage</t>
  </si>
  <si>
    <t>U3 Umlage</t>
  </si>
  <si>
    <t>BG-Beitrag</t>
  </si>
  <si>
    <t xml:space="preserve">Ø-Jahres-AG-Brutto
Mischsatz </t>
  </si>
  <si>
    <t>Ø-Jahres-AG-Brutto
VOR 
Tarifsteigerung</t>
  </si>
  <si>
    <t>Ø-Jahres-AG-Brutto
NACH Tarifsteigerung</t>
  </si>
  <si>
    <t>Anmerkungen/Kommentar
Leistungserbringer</t>
  </si>
  <si>
    <t>Anmerkungen/Kommentar 
Leistungsträger</t>
  </si>
  <si>
    <t>Eindeutige datenschutzkonforme Personal-ID</t>
  </si>
  <si>
    <t>TT/MM/JJJJ</t>
  </si>
  <si>
    <t>Qualifikation, Stellen-/ Berufs-/ Studienbezeichnung</t>
  </si>
  <si>
    <t>Beschäftigungsart</t>
  </si>
  <si>
    <t>MM/JJ</t>
  </si>
  <si>
    <t>AN-Brutto/VZÄ manueller Eintrag wenn keine Bindung/Anlehnung an einen Tarif</t>
  </si>
  <si>
    <t>Entgelt je VZÄ nach Tarifsteigerung</t>
  </si>
  <si>
    <t>Entgelt je VZÄ nach Tarifsteigerung &amp; Stufensteigerung</t>
  </si>
  <si>
    <t>in VZÄ</t>
  </si>
  <si>
    <t xml:space="preserve">Wochenstunden
Januar </t>
  </si>
  <si>
    <t>VZÄ Januar</t>
  </si>
  <si>
    <t>Wochenstunden
Februar</t>
  </si>
  <si>
    <t>VZÄ Februar</t>
  </si>
  <si>
    <t>Wochenstunden März</t>
  </si>
  <si>
    <t>VZÄ März</t>
  </si>
  <si>
    <t>Wochenstunden April</t>
  </si>
  <si>
    <t>VZÄ April</t>
  </si>
  <si>
    <t>Wochenstunden Mai</t>
  </si>
  <si>
    <t>VZÄ Mai</t>
  </si>
  <si>
    <t>Wochenstunden Juni</t>
  </si>
  <si>
    <t>VZÄ Juni</t>
  </si>
  <si>
    <t>Wochenstunden Juli</t>
  </si>
  <si>
    <t>VZÄ Juli</t>
  </si>
  <si>
    <t>Wochenstunden August</t>
  </si>
  <si>
    <t>VZÄ August</t>
  </si>
  <si>
    <t>Wochenstunden September</t>
  </si>
  <si>
    <t>VZÄ September</t>
  </si>
  <si>
    <t>Wochenstunden Oktober</t>
  </si>
  <si>
    <t>VZÄ Oktober</t>
  </si>
  <si>
    <t>Wochenstunden November</t>
  </si>
  <si>
    <t>VZÄ November</t>
  </si>
  <si>
    <t>Wochenstunden Dezember</t>
  </si>
  <si>
    <t>VZÄ Dezember</t>
  </si>
  <si>
    <t>Auswahl JA/Nein</t>
  </si>
  <si>
    <t>Zulage pro Rata Gesamt</t>
  </si>
  <si>
    <t>in %</t>
  </si>
  <si>
    <t>in € gemäß VZÄ</t>
  </si>
  <si>
    <t>Monatsbetrag
in € gemäß VZÄ</t>
  </si>
  <si>
    <t>Jahresbetrag in € gemäß VZÄ</t>
  </si>
  <si>
    <t>Monate</t>
  </si>
  <si>
    <t>in € 
gemäß VZÄ</t>
  </si>
  <si>
    <t>in €/Jahr</t>
  </si>
  <si>
    <t>AN-Brutto inkl.VWL</t>
  </si>
  <si>
    <t>gemäß Stellenanteil und Monate im Kalkulationszeit-raum</t>
  </si>
  <si>
    <t>Angestellt</t>
  </si>
  <si>
    <t>SuE</t>
  </si>
  <si>
    <t>S 8b</t>
  </si>
  <si>
    <t>S 8a</t>
  </si>
  <si>
    <t>S 11b</t>
  </si>
  <si>
    <t>S 4</t>
  </si>
  <si>
    <t>S 2</t>
  </si>
  <si>
    <t>Übersicht
Pädagogisches Personal</t>
  </si>
  <si>
    <t>VZÄ Gesamt</t>
  </si>
  <si>
    <t>Summe 
AN-Brutto</t>
  </si>
  <si>
    <t>Summe 
AG-Brutto</t>
  </si>
  <si>
    <t>Ø-Jahres-
AG-Brutto im Kalkulations-Jahr</t>
  </si>
  <si>
    <t>Leitung</t>
  </si>
  <si>
    <t>Koordination</t>
  </si>
  <si>
    <t>monatlich anfallende Erschwerniszuschläge/Sonderzahlungen</t>
  </si>
  <si>
    <t>jährliche Einmalausschüttungen/Zulagen/Sonderzahlungen</t>
  </si>
  <si>
    <t>Leitung/Koordination</t>
  </si>
  <si>
    <t>Art der Tätigkeit</t>
  </si>
  <si>
    <t>Jahres-AG-Brutto</t>
  </si>
  <si>
    <t>Auswahl Ja/Nein</t>
  </si>
  <si>
    <t>in € anteilig je Stellenanteil</t>
  </si>
  <si>
    <t>anteilig auf Stellenanteil und Monate im Kalkulationszeitraum</t>
  </si>
  <si>
    <t>Ø-AN-Brutto 
im Jahr</t>
  </si>
  <si>
    <t>Ø-Jahres-
AG-Brutto im Jahr</t>
  </si>
  <si>
    <t>Hauswirtschaft</t>
  </si>
  <si>
    <t>Hausmeister</t>
  </si>
  <si>
    <t>Sonstige</t>
  </si>
  <si>
    <t>Gesetzl. Beauftragte/r</t>
  </si>
  <si>
    <t>Bezeichnung der Beauftragung</t>
  </si>
  <si>
    <t>Summe AN-Brutto</t>
  </si>
  <si>
    <t xml:space="preserve">Ø-Jahres-AN-Brutto </t>
  </si>
  <si>
    <t>Azubi</t>
  </si>
  <si>
    <t>BFD</t>
  </si>
  <si>
    <t>FSJ</t>
  </si>
  <si>
    <t>Auszubildende/BFD/FSJ</t>
  </si>
  <si>
    <t>Eintrittsdatum/
Ausbildungsbeginn</t>
  </si>
  <si>
    <t>Austrittsdatum/
Ausbildungsende</t>
  </si>
  <si>
    <t>Ausbildungsjahr
(1/2/3/4)</t>
  </si>
  <si>
    <t>Kalkulation Sachkosten</t>
  </si>
  <si>
    <t>Berechnungszeitraum</t>
  </si>
  <si>
    <t>JJJJ</t>
  </si>
  <si>
    <t>IST - Leistungserbringer</t>
  </si>
  <si>
    <t>Vorschlag - Leistungserbringer</t>
  </si>
  <si>
    <t>Vorschlag - Leistungsträger</t>
  </si>
  <si>
    <t>Geeint</t>
  </si>
  <si>
    <t>II. SACHKOSTEN &amp; Kategorie</t>
  </si>
  <si>
    <t>Bezeichnung / Kostenart</t>
  </si>
  <si>
    <t>Indiv. SKR</t>
  </si>
  <si>
    <t>SKR 03</t>
  </si>
  <si>
    <t>SKR 04</t>
  </si>
  <si>
    <t>€/Jahr</t>
  </si>
  <si>
    <t>€/ FLS</t>
  </si>
  <si>
    <t>Informationen / Anmerkungen / Beispiele</t>
  </si>
  <si>
    <t>Informationen</t>
  </si>
  <si>
    <t>1. Versorgung &amp; Betreuung</t>
  </si>
  <si>
    <t>Beköstigung / Nahrungsmittel</t>
  </si>
  <si>
    <t xml:space="preserve">Wirtschaftsbedarf </t>
  </si>
  <si>
    <t>Medizinischer Bedarf</t>
  </si>
  <si>
    <t xml:space="preserve">Externe Dienstleistung </t>
  </si>
  <si>
    <t>Betreuungsaufwand (Pädagogik)</t>
  </si>
  <si>
    <t>Freizeitmaßnahmen (Museum etc.)</t>
  </si>
  <si>
    <t>2. Raumkosten &amp; Gebäude</t>
  </si>
  <si>
    <t>Miete / Pacht (Immobilien)</t>
  </si>
  <si>
    <t>Nebenkosten (Strom, Gas, Wasser)</t>
  </si>
  <si>
    <t>Müllgebühren</t>
  </si>
  <si>
    <t/>
  </si>
  <si>
    <t>Instandhaltung Gebäude</t>
  </si>
  <si>
    <t>3. Verwaltung &amp; IT</t>
  </si>
  <si>
    <t>Büromaterial / Porto</t>
  </si>
  <si>
    <t>Bürobedarf allgemein</t>
  </si>
  <si>
    <t>Telefon / Internet</t>
  </si>
  <si>
    <t>Software / Lizenzen</t>
  </si>
  <si>
    <t>Qualitätsmanagement (QM)</t>
  </si>
  <si>
    <t xml:space="preserve">Zentrale Dienstleistungen/ Fremdleistungen </t>
  </si>
  <si>
    <t>4. Personal &amp; Beratung</t>
  </si>
  <si>
    <t>Fortbildungskosten (Mitarbeiter)</t>
  </si>
  <si>
    <t>Fachliteratur / Zeitungen</t>
  </si>
  <si>
    <t>Rechts- und Beratungskosten</t>
  </si>
  <si>
    <t>Buchführungskosten (StB)</t>
  </si>
  <si>
    <t>Fremdarbeiten (Dienstl. Dritter)</t>
  </si>
  <si>
    <t>5. Marketing &amp; Vertrieb</t>
  </si>
  <si>
    <t>Werbekosten (Allgemein)</t>
  </si>
  <si>
    <t>6. Fuhrpark &amp; Reise</t>
  </si>
  <si>
    <t>KFZ-Kosten (Laufend: Benzin etc.)</t>
  </si>
  <si>
    <t>KFZ-Versicherung</t>
  </si>
  <si>
    <t>KFZ-Steuer</t>
  </si>
  <si>
    <t>KFZ-Leasing</t>
  </si>
  <si>
    <t>KFZ-Reparaturen</t>
  </si>
  <si>
    <t>Dienstfahrten / Reisekosten (AN)</t>
  </si>
  <si>
    <t>7. Finanzen &amp; Sonstiges</t>
  </si>
  <si>
    <t>Sofortabschreibung GWG (bis 250€)</t>
  </si>
  <si>
    <t>Leasing (bewegl. Wirtschaftsgüter)</t>
  </si>
  <si>
    <t>Zinsaufwendungen</t>
  </si>
  <si>
    <t>Nebenkosten Geldverkehr</t>
  </si>
  <si>
    <t>Steuern, Abgaben, Beiträge</t>
  </si>
  <si>
    <t>8. Spezialfälle</t>
  </si>
  <si>
    <t>Taschengeld / Barbetrag</t>
  </si>
  <si>
    <t>9. Abschreibung</t>
  </si>
  <si>
    <t>Abschreibungen auf immaterielle Vermögensgegenstände</t>
  </si>
  <si>
    <t>Abschreibung Sachanlagen</t>
  </si>
  <si>
    <t>Abschreibungen auf Gebäude</t>
  </si>
  <si>
    <t>Abschreibung KFZ</t>
  </si>
  <si>
    <t>Abschreibungen auf aktivierte GWG (250,01€ bis 800€)</t>
  </si>
  <si>
    <t>Abschreibungen auf den Sammelposten Wirtschaftsgüter (250,01€ bis 1000€)</t>
  </si>
  <si>
    <t>10. Sonstige</t>
  </si>
  <si>
    <t>SUMME</t>
  </si>
  <si>
    <t>III. Erlöse:</t>
  </si>
  <si>
    <t>Erlöse/ FLS</t>
  </si>
  <si>
    <t>(a) Sachbezüge des Personals</t>
  </si>
  <si>
    <t>(b) Rückvergütg &amp; Erstattungen, Ferienmaßnahmen</t>
  </si>
  <si>
    <t>Summe Erlöse:</t>
  </si>
  <si>
    <t>Summe Erlöse</t>
  </si>
  <si>
    <t>GESAMTKOSTEN inkl. ABZÜGE</t>
  </si>
  <si>
    <t>Ermittlung der Zeiten für Indirekte Leistungen und Fortbildung</t>
  </si>
  <si>
    <t>Fortbildung</t>
  </si>
  <si>
    <t>Summe Stunden</t>
  </si>
  <si>
    <t>Gegenvorschlag
 Leistungsträger</t>
  </si>
  <si>
    <t>Gesamt pro Jahr</t>
  </si>
  <si>
    <t>Indirekte Leistung</t>
  </si>
  <si>
    <t>Gegenvorschlag
 Leistungsträger
Q1</t>
  </si>
  <si>
    <t>Gegenvorschlag
 Leistungsträger
Q2</t>
  </si>
  <si>
    <t>Gegenvorschlag
 Leistungsträger
Q3</t>
  </si>
  <si>
    <t>Gegenvorschlag
 Leistungsträger
Q4</t>
  </si>
  <si>
    <t>Geeint
Q1</t>
  </si>
  <si>
    <t>Geeint
Q2</t>
  </si>
  <si>
    <t>Geeint
Q3</t>
  </si>
  <si>
    <t>Geeint
Q4</t>
  </si>
  <si>
    <t>Dokumentation</t>
  </si>
  <si>
    <t>Teamsitzung</t>
  </si>
  <si>
    <t>Supervision</t>
  </si>
  <si>
    <t>Gesamtstunden im Jahr je Fall/Mitarbeiter</t>
  </si>
  <si>
    <t xml:space="preserve">Anzahl </t>
  </si>
  <si>
    <t>Std./Jahr</t>
  </si>
  <si>
    <t>Summe Indirekte Leistung pro Jahr</t>
  </si>
  <si>
    <t>Gesamtsumme Ind. Leistung
inkl. Fortbildung</t>
  </si>
  <si>
    <t>Datum nächste Tarifsteigerung</t>
  </si>
  <si>
    <t>Stellen-
umfang</t>
  </si>
  <si>
    <t>1. Pädagogisches Personal</t>
  </si>
  <si>
    <t>Hauswirtschaft_Weitere</t>
  </si>
  <si>
    <t>Auszubildende_BFD_FSJ</t>
  </si>
  <si>
    <t>Personal Gesamt</t>
  </si>
  <si>
    <t>Sachkosten o. Abschreibungen</t>
  </si>
  <si>
    <t>Investionskosten/Abschreibungen</t>
  </si>
  <si>
    <t>Sachkosten Gesamt</t>
  </si>
  <si>
    <t>Fachleistungssätze</t>
  </si>
  <si>
    <t>Q-Stufe</t>
  </si>
  <si>
    <t>€/h</t>
  </si>
  <si>
    <t>Verhandlungsdatum</t>
  </si>
  <si>
    <t>Vorschlag LE</t>
  </si>
  <si>
    <t>Vorschlag LT</t>
  </si>
  <si>
    <t>Divisor für Fachpersonalkosten Q1</t>
  </si>
  <si>
    <t>Divisor für Fachpersonalkosten Q2</t>
  </si>
  <si>
    <t>Divisor für Fachpersonalkosten Q3</t>
  </si>
  <si>
    <t>Divisor für Fachpersonalkosten Q4</t>
  </si>
  <si>
    <t>Divisor für Sachkosten, Gemeinkosten, Verwaltung</t>
  </si>
  <si>
    <t>Vorschlag Leistungserbringer</t>
  </si>
  <si>
    <t>Vorschlagswerte des LE werden aus den gefüllten Tabellenblättern ermittelt</t>
  </si>
  <si>
    <t>Vorschlag Leistungsträger</t>
  </si>
  <si>
    <t>lila Zellen von Leistungsträger mit Vorschlagswerten zu befüllen</t>
  </si>
  <si>
    <t>Geeintes Ergebnis</t>
  </si>
  <si>
    <t>hellgrüne Zellen mit geeinten Werten manuell zu befüllen</t>
  </si>
  <si>
    <t>Anzahl MA</t>
  </si>
  <si>
    <r>
      <t xml:space="preserve">AG-Brutto-Gesamtkosten 
</t>
    </r>
    <r>
      <rPr>
        <b/>
        <sz val="11"/>
        <color theme="1"/>
        <rFont val="Calibri"/>
        <family val="2"/>
        <scheme val="minor"/>
      </rPr>
      <t>VOR</t>
    </r>
    <r>
      <rPr>
        <sz val="11"/>
        <color theme="1"/>
        <rFont val="Calibri"/>
        <family val="2"/>
        <scheme val="minor"/>
      </rPr>
      <t xml:space="preserve"> TS/Jahr</t>
    </r>
  </si>
  <si>
    <r>
      <t xml:space="preserve">Ø-AG-Brutto 
</t>
    </r>
    <r>
      <rPr>
        <b/>
        <sz val="11"/>
        <color theme="1"/>
        <rFont val="Calibri"/>
        <family val="2"/>
        <scheme val="minor"/>
      </rPr>
      <t>VOR</t>
    </r>
    <r>
      <rPr>
        <sz val="11"/>
        <color theme="1"/>
        <rFont val="Calibri"/>
        <family val="2"/>
        <scheme val="minor"/>
      </rPr>
      <t xml:space="preserve"> TS </t>
    </r>
  </si>
  <si>
    <r>
      <t xml:space="preserve">AG-Brutto
Gesamtkosten 
</t>
    </r>
    <r>
      <rPr>
        <b/>
        <sz val="11"/>
        <color theme="1"/>
        <rFont val="Calibri"/>
        <family val="2"/>
        <scheme val="minor"/>
      </rPr>
      <t>NACH</t>
    </r>
    <r>
      <rPr>
        <sz val="11"/>
        <color theme="1"/>
        <rFont val="Calibri"/>
        <family val="2"/>
        <scheme val="minor"/>
      </rPr>
      <t xml:space="preserve"> TS /Jahr</t>
    </r>
  </si>
  <si>
    <r>
      <t xml:space="preserve">Ø-AG-Brutto 
</t>
    </r>
    <r>
      <rPr>
        <b/>
        <sz val="11"/>
        <color theme="1"/>
        <rFont val="Calibri"/>
        <family val="2"/>
        <scheme val="minor"/>
      </rPr>
      <t>NACH</t>
    </r>
    <r>
      <rPr>
        <sz val="11"/>
        <color theme="1"/>
        <rFont val="Calibri"/>
        <family val="2"/>
        <scheme val="minor"/>
      </rPr>
      <t xml:space="preserve"> TS/Jahr</t>
    </r>
  </si>
  <si>
    <r>
      <t xml:space="preserve">AG-Brutto-Gesamtkosten 
</t>
    </r>
    <r>
      <rPr>
        <b/>
        <sz val="11"/>
        <color theme="1"/>
        <rFont val="Calibri"/>
        <family val="2"/>
        <scheme val="minor"/>
      </rPr>
      <t xml:space="preserve">VOR </t>
    </r>
    <r>
      <rPr>
        <sz val="11"/>
        <color theme="1"/>
        <rFont val="Calibri"/>
        <family val="2"/>
        <scheme val="minor"/>
      </rPr>
      <t>Tarifsteigerung/Jahr</t>
    </r>
  </si>
  <si>
    <t>Stundensatz
Vor TS</t>
  </si>
  <si>
    <t>Stundensatz
Nach TS</t>
  </si>
  <si>
    <t>Fahrtpauschale in %
(Wegezeiten)</t>
  </si>
  <si>
    <t>Fahrtpauschale in €/Std
(Wegezeiten)</t>
  </si>
  <si>
    <t>Stundensatz inkl.
Fahrtpauschale
VOR TS</t>
  </si>
  <si>
    <t>Stundensatz inkl.
Fahrtpauschale
NACH TS</t>
  </si>
  <si>
    <t>Fahrtpauschale in €
(Wegezeiten)</t>
  </si>
  <si>
    <t xml:space="preserve">€/Std </t>
  </si>
  <si>
    <t>Kalkulation Fachleistungsstunde vor unterjähriger Tarifsteigerung</t>
  </si>
  <si>
    <t>Vorschlag
Leistungserbringer</t>
  </si>
  <si>
    <t>Kalkulation Fachleistungsstunde - Q1 - Qualifikationsgruppe 1 : Studierte Kräfte</t>
  </si>
  <si>
    <t>Berechnung Divisor für Q1-PK-Kosten je Stunde</t>
  </si>
  <si>
    <t>Berechnung Divisor für Gemeinkosten, Verwaltung, Sachkosten über alle VZÄ</t>
  </si>
  <si>
    <t>Ø-AG Brutto pro VZÄ</t>
  </si>
  <si>
    <t>(anteilige)PK/Jahr
Gesamtkosten</t>
  </si>
  <si>
    <t>€/FLS</t>
  </si>
  <si>
    <t xml:space="preserve"> Q1: Ø-Jahres-AG-Brutto</t>
  </si>
  <si>
    <t>Leitung (anteilig)</t>
  </si>
  <si>
    <t>Koordination (anteilig)</t>
  </si>
  <si>
    <t>Verwaltung (anteilig)</t>
  </si>
  <si>
    <t>Beauftragtenwesen_Ausbildung (anteilig)</t>
  </si>
  <si>
    <t>indirekte Leistung</t>
  </si>
  <si>
    <t>Personalkosten gesamt</t>
  </si>
  <si>
    <t>Sachkosten</t>
  </si>
  <si>
    <t>Zwischensumme/ Preis je FLS</t>
  </si>
  <si>
    <t>Fahrtpauschale (Anteil in %)</t>
  </si>
  <si>
    <t xml:space="preserve">ggfs. Aufschlag für Fahrtpauschale (in €) </t>
  </si>
  <si>
    <t>Fahrtpauschale (gesamt)</t>
  </si>
  <si>
    <t>GESAMT Preis FLS inkl. Fahrtenpauschale</t>
  </si>
  <si>
    <t>Kalkulation Fachleistungsstunde - Q2 - Qualifikationsgruppe 2: (Fach-) Kräfte mit 3-jähriger Fachausbildung</t>
  </si>
  <si>
    <t>Berechnung Divisor für Q2-PK-Kosten je Stunde</t>
  </si>
  <si>
    <t>Berechnung Divisor für Gemeinkosten, Verwaltung, Sachkosten</t>
  </si>
  <si>
    <t xml:space="preserve">Q2: Ø-Jahres-AG-Brutto </t>
  </si>
  <si>
    <t>indirekte Leistungen</t>
  </si>
  <si>
    <t>Kalkulation Fachleistungsstunde - Q3 - Qualifikationsgruppe 3: Sonstige Kräfte mit tätigkeitsbezogener Qualifizierung (Assistenzkräfte)</t>
  </si>
  <si>
    <t>Berechnung Divisor für Q3-PK-Kosten je Stunde</t>
  </si>
  <si>
    <t xml:space="preserve">Q3: Ø-Jahres-AG-Brutto </t>
  </si>
  <si>
    <t>Stellenanteil Leitung</t>
  </si>
  <si>
    <t>Stellenanteil Koordination</t>
  </si>
  <si>
    <t>Stellenanteil Verwaltung</t>
  </si>
  <si>
    <t>Beauftragtenwesen_Ausbildung</t>
  </si>
  <si>
    <t>Kalkulation Fachleistungsstunde - Q4 - Qualifikationsgruppe 4: Ungelernte Kräfte od. Kräfte mit einer nicht-fachspezifischen Ausbildung (Nichtfachkräffe)</t>
  </si>
  <si>
    <t>Berechnung Divisor für Q4-PK-Kosten je Stunde</t>
  </si>
  <si>
    <t xml:space="preserve">Q4: Ø-Jahres-AG-Brutto </t>
  </si>
  <si>
    <t xml:space="preserve">ggfs. Aufschlag für Fahrtpauschale (in €/Std) </t>
  </si>
  <si>
    <t>gültig ab</t>
  </si>
  <si>
    <t>Gruppe</t>
  </si>
  <si>
    <t>JSZ</t>
  </si>
  <si>
    <t>SuE_25</t>
  </si>
  <si>
    <t>S 18</t>
  </si>
  <si>
    <t>Tarifauswahl</t>
  </si>
  <si>
    <t>SuE_Zulage</t>
  </si>
  <si>
    <t>Qualifikationsgruppen und Tätigkeitsbereiche</t>
  </si>
  <si>
    <t>S 17</t>
  </si>
  <si>
    <t>jährlich</t>
  </si>
  <si>
    <t>EG-Gruppe</t>
  </si>
  <si>
    <t>SuE Zulage</t>
  </si>
  <si>
    <t>S 16</t>
  </si>
  <si>
    <t>Auswahl</t>
  </si>
  <si>
    <t>Beitragsbemessungsgrenzen 2026</t>
  </si>
  <si>
    <t>KV &amp; PV</t>
  </si>
  <si>
    <t>Mini-Job</t>
  </si>
  <si>
    <t>1. Ausbildungsjahr</t>
  </si>
  <si>
    <t>S 15</t>
  </si>
  <si>
    <t>AVR_Caritas</t>
  </si>
  <si>
    <t>RV &amp; AV</t>
  </si>
  <si>
    <t>Honorarkraft</t>
  </si>
  <si>
    <t>2. Ausbildungsjahr</t>
  </si>
  <si>
    <t>S 14</t>
  </si>
  <si>
    <t>DRK</t>
  </si>
  <si>
    <t>Ehrenamt</t>
  </si>
  <si>
    <t>3. Ausbildungsjahr</t>
  </si>
  <si>
    <t>S 13</t>
  </si>
  <si>
    <t>Ohne_Tarif</t>
  </si>
  <si>
    <t>Übungsleiter</t>
  </si>
  <si>
    <t>4. Ausbildungsjahr</t>
  </si>
  <si>
    <t>S 12</t>
  </si>
  <si>
    <t>PTG</t>
  </si>
  <si>
    <t>TVL</t>
  </si>
  <si>
    <t>S 11a</t>
  </si>
  <si>
    <t>S 9</t>
  </si>
  <si>
    <t>AVR_Diakonie</t>
  </si>
  <si>
    <t>S 7</t>
  </si>
  <si>
    <t>Kein_Tarif</t>
  </si>
  <si>
    <t>S 10</t>
  </si>
  <si>
    <t>Caritas_A3</t>
  </si>
  <si>
    <t>DRK_S</t>
  </si>
  <si>
    <t>TVL_E</t>
  </si>
  <si>
    <t>PTG_S</t>
  </si>
  <si>
    <t>ohne_Tarif</t>
  </si>
  <si>
    <t>AVR_DD</t>
  </si>
  <si>
    <t>S 3</t>
  </si>
  <si>
    <t>Caritas_A33</t>
  </si>
  <si>
    <t>DRK_E</t>
  </si>
  <si>
    <t>TVL_S</t>
  </si>
  <si>
    <t>VKA</t>
  </si>
  <si>
    <t>PTG_A</t>
  </si>
  <si>
    <t>Haustarif</t>
  </si>
  <si>
    <t>Caritas_A32A</t>
  </si>
  <si>
    <t>ohne-Tarif</t>
  </si>
  <si>
    <t>SuE_26</t>
  </si>
  <si>
    <t>Caritas_A32B</t>
  </si>
  <si>
    <t xml:space="preserve">  </t>
  </si>
  <si>
    <t>Übersicht Gültigkeit Tariftabellen</t>
  </si>
  <si>
    <t>ab</t>
  </si>
  <si>
    <t>bis</t>
  </si>
  <si>
    <t>TVAöD_25</t>
  </si>
  <si>
    <t>AVR_DD_25</t>
  </si>
  <si>
    <t>TVAöD_26</t>
  </si>
  <si>
    <t>AVR_DD_26</t>
  </si>
  <si>
    <t>TVA_L_25</t>
  </si>
  <si>
    <t>Caritas_A3_25</t>
  </si>
  <si>
    <t>Caritas_A3_26</t>
  </si>
  <si>
    <t>Caritas_A33_25</t>
  </si>
  <si>
    <t>Caritas_A33_26</t>
  </si>
  <si>
    <t>Caritas_A32A_25</t>
  </si>
  <si>
    <t>VKA_25</t>
  </si>
  <si>
    <t>E 15Ü</t>
  </si>
  <si>
    <t>Caritas_A32A_26</t>
  </si>
  <si>
    <t>E 15</t>
  </si>
  <si>
    <t>Caritas_A32B_25</t>
  </si>
  <si>
    <t>E 14</t>
  </si>
  <si>
    <t>Caritas_A32B_26</t>
  </si>
  <si>
    <t>E 13</t>
  </si>
  <si>
    <t>DRK_E_25</t>
  </si>
  <si>
    <t>E 12</t>
  </si>
  <si>
    <t>DRK_E_26</t>
  </si>
  <si>
    <t>E 11</t>
  </si>
  <si>
    <t>DRK_S_25</t>
  </si>
  <si>
    <t>E 10</t>
  </si>
  <si>
    <t>DRK_S_26</t>
  </si>
  <si>
    <t>E 9c</t>
  </si>
  <si>
    <t>PTG_A_25</t>
  </si>
  <si>
    <t>E 9b</t>
  </si>
  <si>
    <t>PTG_A_26</t>
  </si>
  <si>
    <t>E 9a</t>
  </si>
  <si>
    <t>PTG_S_25</t>
  </si>
  <si>
    <t>E 8</t>
  </si>
  <si>
    <t>PTG_S_26</t>
  </si>
  <si>
    <t>E 7</t>
  </si>
  <si>
    <t>E 6</t>
  </si>
  <si>
    <t>E 5</t>
  </si>
  <si>
    <t>TVL_E_25</t>
  </si>
  <si>
    <t>E 4</t>
  </si>
  <si>
    <t>TVL_S_25</t>
  </si>
  <si>
    <t>E 3</t>
  </si>
  <si>
    <t>TVL_E_26</t>
  </si>
  <si>
    <t>E 2Ü</t>
  </si>
  <si>
    <t>TVL_S_26</t>
  </si>
  <si>
    <t>E 2</t>
  </si>
  <si>
    <t>TVL_E_27</t>
  </si>
  <si>
    <t>E 1</t>
  </si>
  <si>
    <t>TVL_S_27</t>
  </si>
  <si>
    <t>VKA_26</t>
  </si>
  <si>
    <t>TVL_E_28</t>
  </si>
  <si>
    <t>TVL_S_28</t>
  </si>
  <si>
    <t>TVAöD</t>
  </si>
  <si>
    <t>TVA_L BBIG</t>
  </si>
  <si>
    <t>TVA_L_26</t>
  </si>
  <si>
    <t>E 15Ü</t>
  </si>
  <si>
    <t>E 15</t>
  </si>
  <si>
    <t>E 14</t>
  </si>
  <si>
    <t>E 13Ü</t>
  </si>
  <si>
    <t>E 13</t>
  </si>
  <si>
    <t>E 12</t>
  </si>
  <si>
    <t>E 11</t>
  </si>
  <si>
    <t>E 10</t>
  </si>
  <si>
    <t>E 9b</t>
  </si>
  <si>
    <t>E 9a</t>
  </si>
  <si>
    <t>E 8</t>
  </si>
  <si>
    <t>E 7</t>
  </si>
  <si>
    <t>E 6</t>
  </si>
  <si>
    <t>E 5</t>
  </si>
  <si>
    <t>E 4</t>
  </si>
  <si>
    <t>E 3</t>
  </si>
  <si>
    <t>E 2Ü</t>
  </si>
  <si>
    <t>E 2</t>
  </si>
  <si>
    <t>E 1</t>
  </si>
  <si>
    <t>E 9</t>
  </si>
  <si>
    <t>E 9c</t>
  </si>
  <si>
    <t>E 7a</t>
  </si>
  <si>
    <t>E 6a</t>
  </si>
  <si>
    <t>E 6b</t>
  </si>
  <si>
    <t>A 15</t>
  </si>
  <si>
    <t>A 14</t>
  </si>
  <si>
    <t>A 13</t>
  </si>
  <si>
    <t>A 12</t>
  </si>
  <si>
    <t>A 11</t>
  </si>
  <si>
    <t>A 10</t>
  </si>
  <si>
    <t>A 9</t>
  </si>
  <si>
    <t>A 8</t>
  </si>
  <si>
    <t>A 7</t>
  </si>
  <si>
    <t>A 6</t>
  </si>
  <si>
    <t>A 5</t>
  </si>
  <si>
    <t>Α 4</t>
  </si>
  <si>
    <t>A 3</t>
  </si>
  <si>
    <t>A 2</t>
  </si>
  <si>
    <t>A 1</t>
  </si>
  <si>
    <t>PTG_A_27</t>
  </si>
  <si>
    <t>PTG_S_27</t>
  </si>
  <si>
    <t>1</t>
  </si>
  <si>
    <t>1a</t>
  </si>
  <si>
    <t>1b</t>
  </si>
  <si>
    <t>2</t>
  </si>
  <si>
    <t>3</t>
  </si>
  <si>
    <t>4a</t>
  </si>
  <si>
    <t>4b</t>
  </si>
  <si>
    <t>5b</t>
  </si>
  <si>
    <t>5c</t>
  </si>
  <si>
    <t>6b</t>
  </si>
  <si>
    <t>7</t>
  </si>
  <si>
    <t>8</t>
  </si>
  <si>
    <t>9a</t>
  </si>
  <si>
    <t>9</t>
  </si>
  <si>
    <t>10</t>
  </si>
  <si>
    <t>11</t>
  </si>
  <si>
    <t>12</t>
  </si>
  <si>
    <t>EG_1</t>
  </si>
  <si>
    <t>EG_2</t>
  </si>
  <si>
    <t>EG_3</t>
  </si>
  <si>
    <t>EG_4</t>
  </si>
  <si>
    <t>EG_5</t>
  </si>
  <si>
    <t>EG_6</t>
  </si>
  <si>
    <t>EG_7</t>
  </si>
  <si>
    <t>EG_8</t>
  </si>
  <si>
    <t>EG_9</t>
  </si>
  <si>
    <t>EG_10</t>
  </si>
  <si>
    <t>EG_11</t>
  </si>
  <si>
    <t>EG_12</t>
  </si>
  <si>
    <t>EG_13</t>
  </si>
  <si>
    <t>P16</t>
  </si>
  <si>
    <t>P15</t>
  </si>
  <si>
    <t>P14</t>
  </si>
  <si>
    <t>P13</t>
  </si>
  <si>
    <t>P12</t>
  </si>
  <si>
    <t>P11</t>
  </si>
  <si>
    <t>P10</t>
  </si>
  <si>
    <t>P9</t>
  </si>
  <si>
    <t>P8</t>
  </si>
  <si>
    <t>P7</t>
  </si>
  <si>
    <t>P6</t>
  </si>
  <si>
    <t>P4</t>
  </si>
  <si>
    <t>Keine</t>
  </si>
  <si>
    <t>Minijob</t>
  </si>
  <si>
    <t>Datum</t>
  </si>
  <si>
    <t>Änderung/ Anpassung</t>
  </si>
  <si>
    <t>Blatt</t>
  </si>
  <si>
    <t>ggf. Zelle</t>
  </si>
  <si>
    <t>Hintergrund/ Auswirkung</t>
  </si>
  <si>
    <t>Gesetzlich festgelegte
Sozialversicherungsbeiträge für Arbeitgeber:</t>
  </si>
  <si>
    <t>Werte im Kalkulationszeitraum</t>
  </si>
  <si>
    <t xml:space="preserve">Gefahrklasse: </t>
  </si>
  <si>
    <t>gemäß Stellenanteil und Monate im Folgezeitraum</t>
  </si>
  <si>
    <t>Vergütungssatz Fachleistungsstunde
Nach TS</t>
  </si>
  <si>
    <t>Anteil vom Gesamtsatz
Nach TS</t>
  </si>
  <si>
    <t>Berechnung der verbleibenden direkten Leistung (Netto-Jahresarbeitszeit .\. Indirekte Leistung)</t>
  </si>
  <si>
    <t>Ø-Anzahl Tage Fortbildung je VZÄ pro Jahr</t>
  </si>
  <si>
    <t>Ø Stunden je FoBi-Tag je VZÄ</t>
  </si>
  <si>
    <t xml:space="preserve">Q1 </t>
  </si>
  <si>
    <t xml:space="preserve">Q2 </t>
  </si>
  <si>
    <t xml:space="preserve">Q4 </t>
  </si>
  <si>
    <t>Gesamtstunden
alle MA</t>
  </si>
  <si>
    <t>Stunden
je Mitarbeiter</t>
  </si>
  <si>
    <t>Gesamstunden/Jahr</t>
  </si>
  <si>
    <t>Gesamtsumme Ind. Leistung Inkl. Fortbildung</t>
  </si>
  <si>
    <t>Stundensatz Neu inkl Fahrtpauschale</t>
  </si>
  <si>
    <t>Stundensatz Neu ohne Fahrtpauschale</t>
  </si>
  <si>
    <t>Berechnung Erhöhung nach VPI und Erhöhung Sozialabgaben</t>
  </si>
  <si>
    <t>Ø-Jahres-AG-Brutto
Folgezeitraum bei Erhöhung AG_SV_Kosten</t>
  </si>
  <si>
    <t>Jahresstunden
Q1</t>
  </si>
  <si>
    <t>Jahresstunden 
Q2</t>
  </si>
  <si>
    <t>Jahresstunden
Q3</t>
  </si>
  <si>
    <t>Jahresstunden 
Q4</t>
  </si>
  <si>
    <t>steuerfreie &amp; beitragsfreiefreie Sonderzahlung</t>
  </si>
  <si>
    <t>Sonderzahlung (steuerfrei &amp; beitragsfrei)
(Jahresbetrag)</t>
  </si>
  <si>
    <t>VPI (Verbraucherpreisindex) in %</t>
  </si>
  <si>
    <t xml:space="preserve">Neue AG-Anteile Sozialversicherung </t>
  </si>
  <si>
    <t>Teilzeit/Vollzeit</t>
  </si>
  <si>
    <t>Mini-Job (GfB)</t>
  </si>
  <si>
    <t>Krankenversicherung (KV)</t>
  </si>
  <si>
    <t>Rentenversicherung (RV)</t>
  </si>
  <si>
    <t>Arbeitslosenversicherung (AV)</t>
  </si>
  <si>
    <t>Pflegeversicherung (PV</t>
  </si>
  <si>
    <t>Zusatzbeitrag KV</t>
  </si>
  <si>
    <t>U1</t>
  </si>
  <si>
    <t>U2</t>
  </si>
  <si>
    <t>U3</t>
  </si>
  <si>
    <r>
      <t xml:space="preserve">Ø-AG-Brutto 
</t>
    </r>
    <r>
      <rPr>
        <b/>
        <sz val="11"/>
        <color theme="1"/>
        <rFont val="Aptos"/>
        <family val="2"/>
      </rPr>
      <t>VOR</t>
    </r>
    <r>
      <rPr>
        <sz val="11"/>
        <color theme="1"/>
        <rFont val="Aptos"/>
        <family val="2"/>
      </rPr>
      <t xml:space="preserve"> TS </t>
    </r>
  </si>
  <si>
    <r>
      <t xml:space="preserve">AG-Brutto-Gesamtkosten 
</t>
    </r>
    <r>
      <rPr>
        <b/>
        <sz val="11"/>
        <color theme="1"/>
        <rFont val="Aptos"/>
        <family val="2"/>
      </rPr>
      <t xml:space="preserve">VOR </t>
    </r>
    <r>
      <rPr>
        <sz val="11"/>
        <color theme="1"/>
        <rFont val="Aptos"/>
        <family val="2"/>
      </rPr>
      <t>Tarifsteigerung/Jahr</t>
    </r>
  </si>
  <si>
    <r>
      <t xml:space="preserve">Ø-AG-Brutto 
</t>
    </r>
    <r>
      <rPr>
        <b/>
        <sz val="11"/>
        <color theme="1"/>
        <rFont val="Aptos"/>
        <family val="2"/>
      </rPr>
      <t>NACH</t>
    </r>
    <r>
      <rPr>
        <sz val="11"/>
        <color theme="1"/>
        <rFont val="Aptos"/>
        <family val="2"/>
      </rPr>
      <t xml:space="preserve"> TS/Jahr</t>
    </r>
  </si>
  <si>
    <r>
      <t xml:space="preserve">AG-Brutto
Gesamtkosten 
</t>
    </r>
    <r>
      <rPr>
        <b/>
        <sz val="11"/>
        <color theme="1"/>
        <rFont val="Aptos"/>
        <family val="2"/>
      </rPr>
      <t>NACH</t>
    </r>
    <r>
      <rPr>
        <sz val="11"/>
        <color theme="1"/>
        <rFont val="Aptos"/>
        <family val="2"/>
      </rPr>
      <t xml:space="preserve"> TS /Jahr</t>
    </r>
  </si>
  <si>
    <r>
      <t xml:space="preserve">AG-Brutto-Gesamtkosten 
</t>
    </r>
    <r>
      <rPr>
        <b/>
        <sz val="11"/>
        <color theme="1"/>
        <rFont val="Aptos"/>
        <family val="2"/>
      </rPr>
      <t xml:space="preserve">NACH </t>
    </r>
    <r>
      <rPr>
        <sz val="11"/>
        <color theme="1"/>
        <rFont val="Aptos"/>
        <family val="2"/>
      </rPr>
      <t xml:space="preserve">Erhöhung AG-Soz-Abgaben &amp; </t>
    </r>
    <r>
      <rPr>
        <b/>
        <sz val="11"/>
        <color theme="1"/>
        <rFont val="Aptos"/>
        <family val="2"/>
      </rPr>
      <t>VPI</t>
    </r>
  </si>
  <si>
    <t>Anpassung Vergütungssatz
 (Datum)</t>
  </si>
  <si>
    <t>Ø AG_Brutto
NACH Erhöhung AG_Soz._Abgaben</t>
  </si>
  <si>
    <t>Zinsaufwendungen für kurzfristige Verbindlichkeiten</t>
  </si>
  <si>
    <t>Zinsen auf Kontokorrentkonten</t>
  </si>
  <si>
    <t>Zinsaufwendungen für langfristige Verbindlichkeiten</t>
  </si>
  <si>
    <t>Ausbildungsjahr
(aktuell)</t>
  </si>
  <si>
    <t>Sachkosten o. Abschreibungen&amp;Zinsaufwand</t>
  </si>
  <si>
    <t>(d) Sonstige Erträge (z.B. PRAP)</t>
  </si>
  <si>
    <t>(c) Erträge aus Auflösung Sonderposten</t>
  </si>
  <si>
    <t>Kranken-
versicherung
AG-Anteil</t>
  </si>
  <si>
    <t>Pflege-
versicherung
AG-Anteil</t>
  </si>
  <si>
    <t>Renten-
versicherung
AG-Anteil</t>
  </si>
  <si>
    <t>Arbeitslosen-
versicherung
AG-Anteil</t>
  </si>
  <si>
    <t>Pauschale 
AG-Kosten 
(Mini-Job)</t>
  </si>
  <si>
    <t>Gebäudeversicherung</t>
  </si>
  <si>
    <t>Versicherungen (allgemein)</t>
  </si>
  <si>
    <t>Wartungskosten Hard- und Software</t>
  </si>
  <si>
    <t>Instandhaltung betrieblicher Räume</t>
  </si>
  <si>
    <t>Grundstücksaufwendungen (betrieblich)</t>
  </si>
  <si>
    <t>Reinigung</t>
  </si>
  <si>
    <t>49XX</t>
  </si>
  <si>
    <t>65XX</t>
  </si>
  <si>
    <t>Schlüssel
(VZÄ/VZÄ Päd.Personal)</t>
  </si>
  <si>
    <t>% gemessen an VZÄ Päd.Personal</t>
  </si>
  <si>
    <t>gemäß Stellenanteil und Monate im Kalkulationszeit-
raum</t>
  </si>
  <si>
    <t>Ø-Jahres-AG-Brutto</t>
  </si>
  <si>
    <r>
      <t xml:space="preserve">AG-Brutto-Gesamtkosten 
</t>
    </r>
    <r>
      <rPr>
        <b/>
        <sz val="11"/>
        <color theme="1"/>
        <rFont val="Aptos"/>
        <family val="2"/>
      </rPr>
      <t>VOR</t>
    </r>
    <r>
      <rPr>
        <sz val="11"/>
        <color theme="1"/>
        <rFont val="Aptos"/>
        <family val="2"/>
      </rPr>
      <t xml:space="preserve"> TS/Jahr</t>
    </r>
  </si>
  <si>
    <r>
      <t xml:space="preserve">Im Ausbildungstableau machen Sie Angaben zu den Ihren Auszubildenden sowie ggfs. FSJ und BFD.
Beginnen Sie Ihre Eingaben auch hier im Tableau </t>
    </r>
    <r>
      <rPr>
        <sz val="11"/>
        <color rgb="FFFF0000"/>
        <rFont val="Aptos Narrow"/>
        <family val="2"/>
      </rPr>
      <t>von links nach rechts.</t>
    </r>
    <r>
      <rPr>
        <sz val="11"/>
        <color theme="1"/>
        <rFont val="Aptos Narrow"/>
        <family val="2"/>
      </rPr>
      <t xml:space="preserve"> In diesem Tabellenblatt müssen Sie KEINE Angaben zur wöchentlichen Arbeitszeit machen. 
Sie finden im Tabellenblatt Kommentare, wie die Spalten zu befüllen sind. Diese sind in den Überschriften in Zeile 28 hinterlegt. Die Angaben zu den AN-Monatsgehältern sind manuell vorzunehmen. Die Zellen sind so verformelt, dass die Angabe des Vormonats in den Folgemonat übernommen werden. Diese Zellen sind NICHT gesperrt, damit sie etwige Änderungen in einem Folgemonat vornhmen können. 
Die erste Gehaltsangabe nehmen Sie in dem Monat vor, in dem diese im Kalkulationszeitraum das ersta Mal fällig wird. Falls sich Änderungen in den Folgemonaten ergeben sollten, passen Sie bitte das Monatsgehalt enstprechend an.
</t>
    </r>
  </si>
  <si>
    <t>Leistungsentgelt /
LOB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</si>
</sst>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8" formatCode="#,##0.00\ &quot;€&quot;;[Red]\-#,##0.00\ &quot;€&quot;"/>
    <numFmt numFmtId="44" formatCode="_-* #,##0.00\ &quot;€&quot;_-;\-* #,##0.00\ &quot;€&quot;_-;_-* &quot;-&quot;??\ &quot;€&quot;_-;_-@_-"/>
    <numFmt numFmtId="164" formatCode="_-* #,##0.00\ _€_-;\-* #,##0.00\ _€_-;_-* &quot;-&quot;??\ _€_-;_-@_-"/>
    <numFmt numFmtId="165" formatCode="#,##0.00\ &quot;€&quot;"/>
    <numFmt numFmtId="166" formatCode="#,##0.0"/>
    <numFmt numFmtId="167" formatCode="0.0%"/>
    <numFmt numFmtId="168" formatCode="0.000%"/>
    <numFmt numFmtId="169" formatCode="0.0000"/>
    <numFmt numFmtId="170" formatCode="_-* #,##0.00\ [$€-407]_-;\-* #,##0.00\ [$€-407]_-;_-* &quot;-&quot;??\ [$€-407]_-;_-@_-"/>
    <numFmt numFmtId="171" formatCode="#.00\ &quot;h/w&quot;"/>
    <numFmt numFmtId="172" formatCode="_-* #,##0.00\ _D_M_-;\-* #,##0.00\ _D_M_-;_-* &quot;-&quot;??\ _D_M_-;_-@_-"/>
    <numFmt numFmtId="173" formatCode="0.000\ &quot;VZÄ&quot;"/>
    <numFmt numFmtId="174" formatCode="0.000"/>
    <numFmt numFmtId="175" formatCode="#,##0.0000000\ &quot;€&quot;;[Red]\-#,##0.0000000\ &quot;€&quot;"/>
    <numFmt numFmtId="176" formatCode="0.0"/>
    <numFmt numFmtId="177" formatCode="#,##0.000\ &quot;€&quot;;[Red]\-#,##0.000\ &quot;€&quot;"/>
    <numFmt numFmtId="178" formatCode="0.00000"/>
    <numFmt numFmtId="179" formatCode="0.000000"/>
    <numFmt numFmtId="180" formatCode="#,##0.000000"/>
    <numFmt numFmtId="181" formatCode="#,##0.000\ &quot;€&quot;"/>
    <numFmt numFmtId="182" formatCode="&quot;1:&quot;0.000"/>
  </numFmts>
  <fonts count="90" x14ac:knownFonts="1">
    <font>
      <sz val="11"/>
      <color theme="1"/>
      <name val="Calibri"/>
      <family val="2"/>
      <scheme val="minor"/>
    </font>
    <font>
      <sz val="11"/>
      <color theme="1"/>
      <name val="Calibri"/>
      <family val="2"/>
      <scheme val="minor"/>
    </font>
    <font>
      <u/>
      <sz val="11"/>
      <color theme="10"/>
      <name val="Calibri"/>
      <family val="2"/>
      <scheme val="minor"/>
    </font>
    <font>
      <sz val="11"/>
      <color theme="1"/>
      <name val="Arial"/>
      <family val="2"/>
    </font>
    <font>
      <sz val="10"/>
      <name val="Arial"/>
      <family val="2"/>
    </font>
    <font>
      <u/>
      <sz val="10"/>
      <color theme="10"/>
      <name val="Arial"/>
      <family val="2"/>
    </font>
    <font>
      <sz val="11"/>
      <name val="Calibri"/>
      <family val="2"/>
    </font>
    <font>
      <sz val="8"/>
      <name val="Calibri"/>
      <family val="2"/>
      <scheme val="minor"/>
    </font>
    <font>
      <sz val="10"/>
      <name val="MS Sans Serif"/>
    </font>
    <font>
      <sz val="10"/>
      <color rgb="FF006100"/>
      <name val="Arial"/>
      <family val="2"/>
    </font>
    <font>
      <sz val="10"/>
      <name val="Arial"/>
      <family val="2"/>
    </font>
    <font>
      <sz val="10"/>
      <name val="Arial"/>
      <family val="2"/>
    </font>
    <font>
      <sz val="8"/>
      <color rgb="FF000000"/>
      <name val="Arial"/>
      <family val="2"/>
    </font>
    <font>
      <sz val="8"/>
      <color rgb="FF376091"/>
      <name val="Arial"/>
      <family val="2"/>
    </font>
    <font>
      <b/>
      <sz val="9"/>
      <color rgb="FF000000"/>
      <name val="Segoe UI"/>
      <family val="2"/>
    </font>
    <font>
      <b/>
      <sz val="11"/>
      <color rgb="FFFA7D00"/>
      <name val="Calibri"/>
      <family val="2"/>
      <scheme val="minor"/>
    </font>
    <font>
      <sz val="10"/>
      <name val="Aptos"/>
      <family val="2"/>
    </font>
    <font>
      <sz val="10"/>
      <color rgb="FF000000"/>
      <name val="Aptos"/>
      <family val="2"/>
    </font>
    <font>
      <b/>
      <u/>
      <sz val="20"/>
      <color rgb="FF000000"/>
      <name val="Aptos"/>
      <family val="2"/>
    </font>
    <font>
      <sz val="11"/>
      <color theme="1"/>
      <name val="Aptos"/>
      <family val="2"/>
    </font>
    <font>
      <b/>
      <sz val="10"/>
      <name val="Aptos"/>
      <family val="2"/>
    </font>
    <font>
      <i/>
      <sz val="10"/>
      <name val="Aptos"/>
      <family val="2"/>
    </font>
    <font>
      <i/>
      <sz val="10"/>
      <color rgb="FF000000"/>
      <name val="Aptos"/>
      <family val="2"/>
    </font>
    <font>
      <b/>
      <sz val="10"/>
      <color rgb="FF000000"/>
      <name val="Aptos"/>
      <family val="2"/>
    </font>
    <font>
      <b/>
      <sz val="11"/>
      <color theme="0"/>
      <name val="Calibri"/>
      <family val="2"/>
      <scheme val="minor"/>
    </font>
    <font>
      <sz val="10"/>
      <color rgb="FF000000"/>
      <name val="Aptos Narrow"/>
      <family val="2"/>
    </font>
    <font>
      <b/>
      <u/>
      <sz val="20"/>
      <color rgb="FF000000"/>
      <name val="Aptos Narrow"/>
      <family val="2"/>
    </font>
    <font>
      <sz val="11"/>
      <color theme="1"/>
      <name val="Aptos Narrow"/>
      <family val="2"/>
    </font>
    <font>
      <sz val="10"/>
      <name val="Aptos Narrow"/>
      <family val="2"/>
    </font>
    <font>
      <b/>
      <sz val="10"/>
      <name val="Aptos Narrow"/>
      <family val="2"/>
    </font>
    <font>
      <i/>
      <sz val="10"/>
      <name val="Aptos Narrow"/>
      <family val="2"/>
    </font>
    <font>
      <i/>
      <sz val="10"/>
      <color rgb="FF000000"/>
      <name val="Aptos Narrow"/>
      <family val="2"/>
    </font>
    <font>
      <b/>
      <sz val="10"/>
      <color theme="1"/>
      <name val="Aptos Narrow"/>
      <family val="2"/>
    </font>
    <font>
      <b/>
      <sz val="10"/>
      <color rgb="FFFF0000"/>
      <name val="Aptos Narrow"/>
      <family val="2"/>
    </font>
    <font>
      <sz val="10"/>
      <color rgb="FFFF0000"/>
      <name val="Aptos Narrow"/>
      <family val="2"/>
    </font>
    <font>
      <u/>
      <sz val="10"/>
      <color theme="10"/>
      <name val="Aptos Narrow"/>
      <family val="2"/>
    </font>
    <font>
      <sz val="10"/>
      <color theme="1"/>
      <name val="Aptos Narrow"/>
      <family val="2"/>
    </font>
    <font>
      <b/>
      <sz val="12"/>
      <color theme="1"/>
      <name val="Aptos Narrow"/>
      <family val="2"/>
    </font>
    <font>
      <b/>
      <sz val="11"/>
      <color theme="1"/>
      <name val="Aptos Narrow"/>
      <family val="2"/>
    </font>
    <font>
      <b/>
      <sz val="18"/>
      <color theme="1"/>
      <name val="Aptos Narrow"/>
      <family val="2"/>
    </font>
    <font>
      <sz val="11"/>
      <color theme="1" tint="4.9989318521683403E-2"/>
      <name val="Aptos Narrow"/>
      <family val="2"/>
    </font>
    <font>
      <b/>
      <sz val="10"/>
      <color theme="0"/>
      <name val="Aptos Narrow"/>
      <family val="2"/>
    </font>
    <font>
      <b/>
      <sz val="11"/>
      <color theme="0"/>
      <name val="Aptos Narrow"/>
      <family val="2"/>
    </font>
    <font>
      <sz val="11"/>
      <color rgb="FF000000"/>
      <name val="Aptos Narrow"/>
      <family val="2"/>
    </font>
    <font>
      <b/>
      <sz val="11"/>
      <color rgb="FFFA7D00"/>
      <name val="Aptos Narrow"/>
      <family val="2"/>
    </font>
    <font>
      <b/>
      <sz val="11"/>
      <name val="Aptos Narrow"/>
      <family val="2"/>
    </font>
    <font>
      <b/>
      <sz val="12"/>
      <color theme="1" tint="4.9989318521683403E-2"/>
      <name val="Aptos"/>
      <family val="2"/>
    </font>
    <font>
      <sz val="11"/>
      <color theme="1" tint="4.9989318521683403E-2"/>
      <name val="Aptos"/>
      <family val="2"/>
    </font>
    <font>
      <b/>
      <sz val="11"/>
      <color theme="1" tint="4.9989318521683403E-2"/>
      <name val="Aptos"/>
      <family val="2"/>
    </font>
    <font>
      <sz val="14"/>
      <color theme="1" tint="4.9989318521683403E-2"/>
      <name val="Aptos"/>
      <family val="2"/>
    </font>
    <font>
      <b/>
      <sz val="22"/>
      <color theme="1" tint="4.9989318521683403E-2"/>
      <name val="Aptos"/>
      <family val="2"/>
    </font>
    <font>
      <b/>
      <sz val="10"/>
      <color rgb="FF000000"/>
      <name val="Aptos Narrow"/>
      <family val="2"/>
    </font>
    <font>
      <sz val="10"/>
      <color theme="1"/>
      <name val="Calibri"/>
      <family val="2"/>
      <scheme val="minor"/>
    </font>
    <font>
      <sz val="10"/>
      <name val="Calibri"/>
      <family val="2"/>
      <scheme val="minor"/>
    </font>
    <font>
      <b/>
      <sz val="10"/>
      <color theme="1"/>
      <name val="Calibri"/>
      <family val="2"/>
      <scheme val="minor"/>
    </font>
    <font>
      <b/>
      <sz val="12"/>
      <color theme="0"/>
      <name val="Aptos Narrow"/>
      <family val="2"/>
    </font>
    <font>
      <sz val="12"/>
      <color theme="1"/>
      <name val="Aptos Narrow"/>
      <family val="2"/>
    </font>
    <font>
      <b/>
      <sz val="12"/>
      <name val="Aptos Narrow"/>
      <family val="2"/>
    </font>
    <font>
      <sz val="11"/>
      <color rgb="FFFF0000"/>
      <name val="Aptos Narrow"/>
      <family val="2"/>
    </font>
    <font>
      <sz val="10"/>
      <name val="Aptos Narrow"/>
      <family val="2"/>
    </font>
    <font>
      <sz val="11"/>
      <color theme="1"/>
      <name val="Aptos Narrow"/>
      <family val="2"/>
    </font>
    <font>
      <sz val="10"/>
      <color rgb="FF000000"/>
      <name val="Aptos Narrow"/>
      <family val="2"/>
    </font>
    <font>
      <sz val="11"/>
      <color rgb="FF000000"/>
      <name val="Aptos Narrow"/>
      <family val="2"/>
    </font>
    <font>
      <b/>
      <sz val="11"/>
      <color rgb="FF000000"/>
      <name val="Aptos Narrow"/>
      <family val="2"/>
    </font>
    <font>
      <b/>
      <sz val="10"/>
      <color rgb="FF000000"/>
      <name val="Aptos Narrow"/>
      <family val="2"/>
    </font>
    <font>
      <b/>
      <sz val="11"/>
      <color rgb="FFFA7D00"/>
      <name val="Aptos Narrow"/>
      <family val="2"/>
    </font>
    <font>
      <b/>
      <sz val="14"/>
      <color theme="1"/>
      <name val="Aptos Narrow"/>
      <family val="2"/>
    </font>
    <font>
      <sz val="14"/>
      <color theme="1"/>
      <name val="Calibri"/>
      <family val="2"/>
      <scheme val="minor"/>
    </font>
    <font>
      <b/>
      <sz val="11"/>
      <color rgb="FF3F3F3F"/>
      <name val="Calibri"/>
      <family val="2"/>
      <scheme val="minor"/>
    </font>
    <font>
      <b/>
      <sz val="11"/>
      <color theme="1"/>
      <name val="Calibri"/>
      <family val="2"/>
      <scheme val="minor"/>
    </font>
    <font>
      <sz val="12"/>
      <color theme="1"/>
      <name val="Calibri"/>
      <family val="2"/>
      <scheme val="minor"/>
    </font>
    <font>
      <b/>
      <sz val="16"/>
      <color theme="1"/>
      <name val="Calibri"/>
      <family val="2"/>
      <scheme val="minor"/>
    </font>
    <font>
      <b/>
      <sz val="12"/>
      <color rgb="FFFA7D00"/>
      <name val="Calibri"/>
      <family val="2"/>
      <scheme val="minor"/>
    </font>
    <font>
      <b/>
      <sz val="14"/>
      <color rgb="FFFA7D00"/>
      <name val="Calibri"/>
      <family val="2"/>
      <scheme val="minor"/>
    </font>
    <font>
      <b/>
      <sz val="11"/>
      <name val="Calibri"/>
      <family val="2"/>
      <scheme val="minor"/>
    </font>
    <font>
      <sz val="11"/>
      <name val="Aptos Narrow"/>
      <family val="2"/>
    </font>
    <font>
      <b/>
      <u/>
      <sz val="11"/>
      <color theme="1"/>
      <name val="Aptos Narrow"/>
      <family val="2"/>
    </font>
    <font>
      <sz val="11"/>
      <name val="Aptos"/>
      <family val="2"/>
    </font>
    <font>
      <sz val="12"/>
      <name val="Aptos"/>
      <family val="2"/>
    </font>
    <font>
      <b/>
      <sz val="12"/>
      <color theme="1"/>
      <name val="Calibri"/>
      <family val="2"/>
      <scheme val="minor"/>
    </font>
    <font>
      <sz val="11"/>
      <color rgb="FF3F3F76"/>
      <name val="Calibri"/>
      <family val="2"/>
      <scheme val="minor"/>
    </font>
    <font>
      <sz val="12"/>
      <color theme="1"/>
      <name val="Aptos"/>
      <family val="2"/>
    </font>
    <font>
      <sz val="14"/>
      <color theme="1"/>
      <name val="Aptos"/>
      <family val="2"/>
    </font>
    <font>
      <b/>
      <sz val="11"/>
      <color theme="1"/>
      <name val="Aptos"/>
      <family val="2"/>
    </font>
    <font>
      <b/>
      <sz val="12"/>
      <color theme="1"/>
      <name val="Aptos"/>
      <family val="2"/>
    </font>
    <font>
      <b/>
      <sz val="11"/>
      <color rgb="FFFA7D00"/>
      <name val="Aptos"/>
      <family val="2"/>
    </font>
    <font>
      <b/>
      <u/>
      <sz val="20"/>
      <name val="Aptos"/>
      <family val="2"/>
    </font>
    <font>
      <b/>
      <sz val="11"/>
      <name val="Aptos"/>
      <family val="2"/>
    </font>
    <font>
      <sz val="11"/>
      <color rgb="FF3F3F76"/>
      <name val="Aptos Narrow"/>
      <family val="2"/>
    </font>
    <font>
      <b/>
      <sz val="11"/>
      <color rgb="FF3F3F3F"/>
      <name val="Aptos Narrow"/>
      <family val="2"/>
    </font>
  </fonts>
  <fills count="45">
    <fill>
      <patternFill patternType="none"/>
    </fill>
    <fill>
      <patternFill patternType="gray125"/>
    </fill>
    <fill>
      <patternFill patternType="solid">
        <fgColor rgb="FFFFFF00"/>
        <bgColor indexed="64"/>
      </patternFill>
    </fill>
    <fill>
      <patternFill patternType="solid">
        <fgColor theme="0" tint="-4.9989318521683403E-2"/>
        <bgColor indexed="64"/>
      </patternFill>
    </fill>
    <fill>
      <patternFill patternType="solid">
        <fgColor rgb="FFC6EFCE"/>
      </patternFill>
    </fill>
    <fill>
      <patternFill patternType="solid">
        <fgColor rgb="FFEDEDED"/>
        <bgColor indexed="64"/>
      </patternFill>
    </fill>
    <fill>
      <patternFill patternType="solid">
        <fgColor rgb="FFDBE5F1"/>
        <bgColor indexed="64"/>
      </patternFill>
    </fill>
    <fill>
      <patternFill patternType="solid">
        <fgColor rgb="FFFFFF00"/>
        <bgColor rgb="FF000000"/>
      </patternFill>
    </fill>
    <fill>
      <patternFill patternType="solid">
        <fgColor theme="9" tint="0.39997558519241921"/>
        <bgColor indexed="64"/>
      </patternFill>
    </fill>
    <fill>
      <patternFill patternType="solid">
        <fgColor rgb="FFF2F2F2"/>
      </patternFill>
    </fill>
    <fill>
      <patternFill patternType="solid">
        <fgColor rgb="FFFFFFFF"/>
        <bgColor rgb="FF000000"/>
      </patternFill>
    </fill>
    <fill>
      <patternFill patternType="solid">
        <fgColor theme="0" tint="-0.14999847407452621"/>
        <bgColor indexed="64"/>
      </patternFill>
    </fill>
    <fill>
      <patternFill patternType="solid">
        <fgColor rgb="FFF2F2F2"/>
        <bgColor rgb="FF000000"/>
      </patternFill>
    </fill>
    <fill>
      <patternFill patternType="solid">
        <fgColor theme="6" tint="0.79998168889431442"/>
        <bgColor theme="6" tint="0.79998168889431442"/>
      </patternFill>
    </fill>
    <fill>
      <patternFill patternType="solid">
        <fgColor rgb="FFD9D9D9"/>
        <bgColor rgb="FF000000"/>
      </patternFill>
    </fill>
    <fill>
      <patternFill patternType="solid">
        <fgColor theme="4" tint="0.79998168889431442"/>
        <bgColor theme="4" tint="0.79998168889431442"/>
      </patternFill>
    </fill>
    <fill>
      <patternFill patternType="solid">
        <fgColor theme="4"/>
        <bgColor theme="4"/>
      </patternFill>
    </fill>
    <fill>
      <patternFill patternType="solid">
        <fgColor rgb="FFA5A5A5"/>
      </patternFill>
    </fill>
    <fill>
      <patternFill patternType="solid">
        <fgColor theme="9" tint="0.79998168889431442"/>
        <bgColor indexed="64"/>
      </patternFill>
    </fill>
    <fill>
      <patternFill patternType="solid">
        <fgColor theme="4"/>
        <bgColor indexed="64"/>
      </patternFill>
    </fill>
    <fill>
      <patternFill patternType="solid">
        <fgColor theme="8"/>
        <bgColor indexed="64"/>
      </patternFill>
    </fill>
    <fill>
      <patternFill patternType="solid">
        <fgColor theme="4" tint="0.79998168889431442"/>
        <bgColor indexed="64"/>
      </patternFill>
    </fill>
    <fill>
      <patternFill patternType="solid">
        <fgColor theme="0"/>
        <bgColor indexed="64"/>
      </patternFill>
    </fill>
    <fill>
      <patternFill patternType="solid">
        <fgColor theme="0" tint="-4.9989318521683403E-2"/>
        <bgColor rgb="FF000000"/>
      </patternFill>
    </fill>
    <fill>
      <patternFill patternType="solid">
        <fgColor theme="4" tint="0.59999389629810485"/>
        <bgColor indexed="64"/>
      </patternFill>
    </fill>
    <fill>
      <patternFill patternType="solid">
        <fgColor theme="9" tint="0.79998168889431442"/>
        <bgColor theme="9" tint="0.79998168889431442"/>
      </patternFill>
    </fill>
    <fill>
      <patternFill patternType="solid">
        <fgColor theme="5" tint="-0.499984740745262"/>
        <bgColor theme="4"/>
      </patternFill>
    </fill>
    <fill>
      <patternFill patternType="solid">
        <fgColor theme="2"/>
        <bgColor rgb="FF000000"/>
      </patternFill>
    </fill>
    <fill>
      <patternFill patternType="solid">
        <fgColor rgb="FFFFFF99"/>
        <bgColor indexed="64"/>
      </patternFill>
    </fill>
    <fill>
      <patternFill patternType="solid">
        <fgColor theme="2"/>
        <bgColor indexed="64"/>
      </patternFill>
    </fill>
    <fill>
      <patternFill patternType="solid">
        <fgColor theme="6"/>
        <bgColor indexed="64"/>
      </patternFill>
    </fill>
    <fill>
      <patternFill patternType="solid">
        <fgColor rgb="FFFFFF99"/>
        <bgColor rgb="FF000000"/>
      </patternFill>
    </fill>
    <fill>
      <patternFill patternType="solid">
        <fgColor theme="5" tint="0.59999389629810485"/>
        <bgColor indexed="64"/>
      </patternFill>
    </fill>
    <fill>
      <patternFill patternType="solid">
        <fgColor theme="8" tint="0.39997558519241921"/>
        <bgColor indexed="65"/>
      </patternFill>
    </fill>
    <fill>
      <patternFill patternType="solid">
        <fgColor theme="9" tint="0.59999389629810485"/>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rgb="FFEBDBF7"/>
        <bgColor indexed="64"/>
      </patternFill>
    </fill>
    <fill>
      <patternFill patternType="solid">
        <fgColor theme="4" tint="0.59999389629810485"/>
        <bgColor rgb="FF000000"/>
      </patternFill>
    </fill>
    <fill>
      <patternFill patternType="solid">
        <fgColor theme="6" tint="0.79998168889431442"/>
        <bgColor indexed="64"/>
      </patternFill>
    </fill>
    <fill>
      <patternFill patternType="solid">
        <fgColor rgb="FFFFFF99"/>
        <bgColor theme="4"/>
      </patternFill>
    </fill>
    <fill>
      <patternFill patternType="solid">
        <fgColor theme="7" tint="0.59999389629810485"/>
        <bgColor indexed="64"/>
      </patternFill>
    </fill>
    <fill>
      <patternFill patternType="solid">
        <fgColor theme="7" tint="0.39997558519241921"/>
        <bgColor indexed="64"/>
      </patternFill>
    </fill>
    <fill>
      <patternFill patternType="solid">
        <fgColor rgb="FFFFCC99"/>
      </patternFill>
    </fill>
    <fill>
      <patternFill patternType="solid">
        <fgColor theme="1" tint="0.499984740745262"/>
        <bgColor indexed="64"/>
      </patternFill>
    </fill>
  </fills>
  <borders count="17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right/>
      <top style="thin">
        <color indexed="64"/>
      </top>
      <bottom/>
      <diagonal/>
    </border>
    <border>
      <left style="thin">
        <color indexed="64"/>
      </left>
      <right/>
      <top/>
      <bottom/>
      <diagonal/>
    </border>
    <border>
      <left/>
      <right style="medium">
        <color indexed="64"/>
      </right>
      <top style="thin">
        <color rgb="FF7F7F7F"/>
      </top>
      <bottom style="thin">
        <color rgb="FF7F7F7F"/>
      </bottom>
      <diagonal/>
    </border>
    <border>
      <left/>
      <right style="medium">
        <color indexed="64"/>
      </right>
      <top style="thin">
        <color rgb="FF7F7F7F"/>
      </top>
      <bottom style="medium">
        <color indexed="64"/>
      </bottom>
      <diagonal/>
    </border>
    <border>
      <left/>
      <right style="medium">
        <color indexed="64"/>
      </right>
      <top style="medium">
        <color indexed="64"/>
      </top>
      <bottom style="thin">
        <color rgb="FF7F7F7F"/>
      </bottom>
      <diagonal/>
    </border>
    <border>
      <left style="thin">
        <color rgb="FF7F7F7F"/>
      </left>
      <right style="medium">
        <color indexed="64"/>
      </right>
      <top style="medium">
        <color indexed="64"/>
      </top>
      <bottom style="medium">
        <color indexed="64"/>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top style="thin">
        <color theme="4" tint="0.39997558519241921"/>
      </top>
      <bottom/>
      <diagonal/>
    </border>
    <border>
      <left style="thin">
        <color theme="4" tint="0.39997558519241921"/>
      </left>
      <right/>
      <top style="thin">
        <color theme="4" tint="0.39997558519241921"/>
      </top>
      <bottom/>
      <diagonal/>
    </border>
    <border>
      <left style="thin">
        <color indexed="64"/>
      </left>
      <right/>
      <top style="thin">
        <color indexed="64"/>
      </top>
      <bottom/>
      <diagonal/>
    </border>
    <border>
      <left/>
      <right style="thin">
        <color theme="4" tint="0.39997558519241921"/>
      </right>
      <top style="thin">
        <color theme="4" tint="0.39997558519241921"/>
      </top>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theme="4" tint="0.39997558519241921"/>
      </left>
      <right/>
      <top/>
      <bottom/>
      <diagonal/>
    </border>
    <border>
      <left/>
      <right style="thin">
        <color theme="4" tint="0.39997558519241921"/>
      </right>
      <top/>
      <bottom/>
      <diagonal/>
    </border>
    <border>
      <left style="thin">
        <color theme="9" tint="0.39997558519241921"/>
      </left>
      <right style="thin">
        <color theme="9" tint="0.39997558519241921"/>
      </right>
      <top style="thin">
        <color theme="9" tint="0.39997558519241921"/>
      </top>
      <bottom style="thin">
        <color theme="9" tint="0.39997558519241921"/>
      </bottom>
      <diagonal/>
    </border>
    <border>
      <left style="thin">
        <color indexed="64"/>
      </left>
      <right style="thin">
        <color indexed="64"/>
      </right>
      <top/>
      <bottom style="double">
        <color indexed="64"/>
      </bottom>
      <diagonal/>
    </border>
    <border>
      <left/>
      <right style="thin">
        <color rgb="FF7F7F7F"/>
      </right>
      <top/>
      <bottom style="double">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6"/>
      </left>
      <right style="thin">
        <color theme="6"/>
      </right>
      <top style="thin">
        <color theme="6"/>
      </top>
      <bottom style="thin">
        <color theme="6"/>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diagonal/>
    </border>
    <border>
      <left/>
      <right style="medium">
        <color theme="1" tint="0.499984740745262"/>
      </right>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right/>
      <top style="medium">
        <color theme="1" tint="0.499984740745262"/>
      </top>
      <bottom/>
      <diagonal/>
    </border>
    <border>
      <left/>
      <right/>
      <top/>
      <bottom style="medium">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style="thin">
        <color rgb="FF7F7F7F"/>
      </left>
      <right style="thin">
        <color rgb="FF7F7F7F"/>
      </right>
      <top/>
      <bottom style="thin">
        <color rgb="FF7F7F7F"/>
      </bottom>
      <diagonal/>
    </border>
    <border>
      <left style="thin">
        <color theme="6"/>
      </left>
      <right style="thin">
        <color theme="6"/>
      </right>
      <top/>
      <bottom style="thin">
        <color theme="6"/>
      </bottom>
      <diagonal/>
    </border>
    <border>
      <left style="medium">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top style="thin">
        <color theme="1" tint="0.499984740745262"/>
      </top>
      <bottom style="thin">
        <color theme="1" tint="0.499984740745262"/>
      </bottom>
      <diagonal/>
    </border>
    <border>
      <left style="medium">
        <color theme="1" tint="0.499984740745262"/>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medium">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thin">
        <color theme="1" tint="0.499984740745262"/>
      </right>
      <top style="medium">
        <color theme="1" tint="0.499984740745262"/>
      </top>
      <bottom style="medium">
        <color theme="1" tint="0.499984740745262"/>
      </bottom>
      <diagonal/>
    </border>
    <border>
      <left style="thin">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top/>
      <bottom style="thin">
        <color theme="1" tint="0.499984740745262"/>
      </bottom>
      <diagonal/>
    </border>
    <border>
      <left style="medium">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medium">
        <color theme="1" tint="0.499984740745262"/>
      </right>
      <top/>
      <bottom style="thin">
        <color theme="1" tint="0.499984740745262"/>
      </bottom>
      <diagonal/>
    </border>
    <border>
      <left style="medium">
        <color theme="1" tint="0.499984740745262"/>
      </left>
      <right/>
      <top style="medium">
        <color theme="1" tint="0.499984740745262"/>
      </top>
      <bottom style="medium">
        <color theme="1" tint="0.499984740745262"/>
      </bottom>
      <diagonal/>
    </border>
    <border>
      <left/>
      <right style="thin">
        <color theme="1" tint="0.499984740745262"/>
      </right>
      <top style="medium">
        <color theme="1" tint="0.499984740745262"/>
      </top>
      <bottom style="medium">
        <color theme="1" tint="0.499984740745262"/>
      </bottom>
      <diagonal/>
    </border>
    <border>
      <left style="thin">
        <color theme="4" tint="0.39997558519241921"/>
      </left>
      <right style="thin">
        <color theme="4" tint="0.39997558519241921"/>
      </right>
      <top style="thin">
        <color theme="4" tint="0.39997558519241921"/>
      </top>
      <bottom/>
      <diagonal/>
    </border>
    <border>
      <left style="medium">
        <color theme="1" tint="0.499984740745262"/>
      </left>
      <right style="medium">
        <color theme="1" tint="0.499984740745262"/>
      </right>
      <top/>
      <bottom/>
      <diagonal/>
    </border>
    <border>
      <left style="medium">
        <color theme="1" tint="0.499984740745262"/>
      </left>
      <right style="medium">
        <color theme="1" tint="0.499984740745262"/>
      </right>
      <top/>
      <bottom style="medium">
        <color theme="1" tint="0.499984740745262"/>
      </bottom>
      <diagonal/>
    </border>
    <border>
      <left/>
      <right style="medium">
        <color theme="1" tint="0.499984740745262"/>
      </right>
      <top style="medium">
        <color theme="1" tint="0.499984740745262"/>
      </top>
      <bottom style="medium">
        <color theme="1" tint="0.499984740745262"/>
      </bottom>
      <diagonal/>
    </border>
    <border>
      <left style="medium">
        <color theme="1" tint="0.499984740745262"/>
      </left>
      <right style="medium">
        <color theme="1" tint="0.499984740745262"/>
      </right>
      <top style="medium">
        <color theme="1" tint="0.499984740745262"/>
      </top>
      <bottom style="medium">
        <color theme="1" tint="0.499984740745262"/>
      </bottom>
      <diagonal/>
    </border>
    <border>
      <left style="medium">
        <color theme="1" tint="0.499984740745262"/>
      </left>
      <right style="medium">
        <color theme="1" tint="0.499984740745262"/>
      </right>
      <top style="thin">
        <color rgb="FF000000"/>
      </top>
      <bottom style="thin">
        <color rgb="FF000000"/>
      </bottom>
      <diagonal/>
    </border>
    <border>
      <left style="medium">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thin">
        <color theme="1" tint="0.499984740745262"/>
      </bottom>
      <diagonal/>
    </border>
    <border>
      <left style="medium">
        <color theme="1" tint="0.499984740745262"/>
      </left>
      <right style="medium">
        <color theme="1" tint="0.499984740745262"/>
      </right>
      <top style="thin">
        <color theme="1" tint="0.499984740745262"/>
      </top>
      <bottom style="medium">
        <color theme="1" tint="0.499984740745262"/>
      </bottom>
      <diagonal/>
    </border>
    <border>
      <left style="medium">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style="medium">
        <color theme="1" tint="0.499984740745262"/>
      </right>
      <top style="medium">
        <color theme="1" tint="0.499984740745262"/>
      </top>
      <bottom style="thin">
        <color theme="1" tint="0.499984740745262"/>
      </bottom>
      <diagonal/>
    </border>
    <border>
      <left style="medium">
        <color theme="1" tint="0.499984740745262"/>
      </left>
      <right style="thin">
        <color theme="1" tint="0.499984740745262"/>
      </right>
      <top/>
      <bottom style="medium">
        <color theme="1" tint="0.499984740745262"/>
      </bottom>
      <diagonal/>
    </border>
    <border>
      <left style="thin">
        <color theme="1" tint="0.499984740745262"/>
      </left>
      <right style="medium">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style="thin">
        <color theme="6"/>
      </left>
      <right/>
      <top/>
      <bottom style="thin">
        <color theme="6"/>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medium">
        <color theme="1" tint="0.499984740745262"/>
      </left>
      <right style="thin">
        <color theme="1" tint="0.499984740745262"/>
      </right>
      <top style="medium">
        <color theme="1" tint="0.499984740745262"/>
      </top>
      <bottom/>
      <diagonal/>
    </border>
    <border>
      <left style="thin">
        <color theme="1" tint="0.499984740745262"/>
      </left>
      <right style="medium">
        <color theme="1" tint="0.499984740745262"/>
      </right>
      <top style="medium">
        <color theme="1" tint="0.499984740745262"/>
      </top>
      <bottom/>
      <diagonal/>
    </border>
    <border>
      <left style="medium">
        <color theme="1" tint="0.34998626667073579"/>
      </left>
      <right style="thin">
        <color theme="1" tint="0.499984740745262"/>
      </right>
      <top style="medium">
        <color theme="1" tint="0.34998626667073579"/>
      </top>
      <bottom style="medium">
        <color theme="1" tint="0.34998626667073579"/>
      </bottom>
      <diagonal/>
    </border>
    <border>
      <left style="thin">
        <color theme="1" tint="0.499984740745262"/>
      </left>
      <right style="thin">
        <color theme="1" tint="0.499984740745262"/>
      </right>
      <top style="medium">
        <color theme="1" tint="0.34998626667073579"/>
      </top>
      <bottom style="medium">
        <color theme="1" tint="0.34998626667073579"/>
      </bottom>
      <diagonal/>
    </border>
    <border>
      <left style="thin">
        <color theme="1" tint="0.499984740745262"/>
      </left>
      <right style="medium">
        <color theme="1" tint="0.34998626667073579"/>
      </right>
      <top style="medium">
        <color theme="1" tint="0.34998626667073579"/>
      </top>
      <bottom style="medium">
        <color theme="1" tint="0.34998626667073579"/>
      </bottom>
      <diagonal/>
    </border>
    <border>
      <left style="medium">
        <color theme="1" tint="0.34998626667073579"/>
      </left>
      <right/>
      <top style="medium">
        <color theme="1" tint="0.34998626667073579"/>
      </top>
      <bottom style="medium">
        <color theme="1" tint="0.34998626667073579"/>
      </bottom>
      <diagonal/>
    </border>
    <border>
      <left/>
      <right/>
      <top style="medium">
        <color theme="1" tint="0.34998626667073579"/>
      </top>
      <bottom style="medium">
        <color theme="1" tint="0.34998626667073579"/>
      </bottom>
      <diagonal/>
    </border>
    <border>
      <left/>
      <right style="medium">
        <color theme="1" tint="0.34998626667073579"/>
      </right>
      <top style="medium">
        <color theme="1" tint="0.34998626667073579"/>
      </top>
      <bottom style="medium">
        <color theme="1" tint="0.34998626667073579"/>
      </bottom>
      <diagonal/>
    </border>
    <border>
      <left style="medium">
        <color theme="1" tint="0.34998626667073579"/>
      </left>
      <right style="thin">
        <color theme="1" tint="0.499984740745262"/>
      </right>
      <top style="medium">
        <color theme="1" tint="0.34998626667073579"/>
      </top>
      <bottom style="thin">
        <color theme="1" tint="0.499984740745262"/>
      </bottom>
      <diagonal/>
    </border>
    <border>
      <left style="thin">
        <color theme="1" tint="0.499984740745262"/>
      </left>
      <right style="thin">
        <color theme="1" tint="0.499984740745262"/>
      </right>
      <top style="medium">
        <color theme="1" tint="0.34998626667073579"/>
      </top>
      <bottom style="thin">
        <color theme="1" tint="0.499984740745262"/>
      </bottom>
      <diagonal/>
    </border>
    <border>
      <left style="thin">
        <color theme="1" tint="0.499984740745262"/>
      </left>
      <right style="medium">
        <color theme="1" tint="0.34998626667073579"/>
      </right>
      <top style="medium">
        <color theme="1" tint="0.34998626667073579"/>
      </top>
      <bottom style="thin">
        <color theme="1" tint="0.499984740745262"/>
      </bottom>
      <diagonal/>
    </border>
    <border>
      <left style="medium">
        <color theme="1" tint="0.34998626667073579"/>
      </left>
      <right style="thin">
        <color theme="1" tint="0.499984740745262"/>
      </right>
      <top style="thin">
        <color theme="1" tint="0.499984740745262"/>
      </top>
      <bottom style="thin">
        <color theme="1" tint="0.499984740745262"/>
      </bottom>
      <diagonal/>
    </border>
    <border>
      <left style="thin">
        <color theme="1" tint="0.499984740745262"/>
      </left>
      <right style="medium">
        <color theme="1" tint="0.34998626667073579"/>
      </right>
      <top style="thin">
        <color theme="1" tint="0.499984740745262"/>
      </top>
      <bottom style="thin">
        <color theme="1" tint="0.499984740745262"/>
      </bottom>
      <diagonal/>
    </border>
    <border>
      <left style="medium">
        <color theme="1" tint="0.34998626667073579"/>
      </left>
      <right style="thin">
        <color theme="1" tint="0.499984740745262"/>
      </right>
      <top style="thin">
        <color theme="1" tint="0.499984740745262"/>
      </top>
      <bottom style="medium">
        <color theme="1" tint="0.34998626667073579"/>
      </bottom>
      <diagonal/>
    </border>
    <border>
      <left style="thin">
        <color theme="1" tint="0.499984740745262"/>
      </left>
      <right style="thin">
        <color theme="1" tint="0.499984740745262"/>
      </right>
      <top style="thin">
        <color theme="1" tint="0.499984740745262"/>
      </top>
      <bottom style="medium">
        <color theme="1" tint="0.34998626667073579"/>
      </bottom>
      <diagonal/>
    </border>
    <border>
      <left style="thin">
        <color theme="1" tint="0.499984740745262"/>
      </left>
      <right style="medium">
        <color theme="1" tint="0.34998626667073579"/>
      </right>
      <top style="thin">
        <color theme="1" tint="0.499984740745262"/>
      </top>
      <bottom style="medium">
        <color theme="1" tint="0.34998626667073579"/>
      </bottom>
      <diagonal/>
    </border>
    <border>
      <left/>
      <right style="thin">
        <color rgb="FF7F7F7F"/>
      </right>
      <top style="thin">
        <color rgb="FF7F7F7F"/>
      </top>
      <bottom style="thin">
        <color rgb="FF7F7F7F"/>
      </bottom>
      <diagonal/>
    </border>
    <border>
      <left/>
      <right style="thin">
        <color theme="1" tint="0.499984740745262"/>
      </right>
      <top/>
      <bottom/>
      <diagonal/>
    </border>
    <border>
      <left style="thin">
        <color theme="1" tint="0.499984740745262"/>
      </left>
      <right style="thin">
        <color theme="1" tint="0.499984740745262"/>
      </right>
      <top/>
      <bottom/>
      <diagonal/>
    </border>
    <border>
      <left style="thin">
        <color rgb="FF7F7F7F"/>
      </left>
      <right/>
      <top style="thin">
        <color rgb="FF7F7F7F"/>
      </top>
      <bottom style="thin">
        <color rgb="FF7F7F7F"/>
      </bottom>
      <diagonal/>
    </border>
    <border>
      <left style="medium">
        <color theme="1" tint="0.499984740745262"/>
      </left>
      <right style="medium">
        <color theme="1" tint="0.499984740745262"/>
      </right>
      <top style="medium">
        <color theme="1" tint="0.499984740745262"/>
      </top>
      <bottom/>
      <diagonal/>
    </border>
    <border>
      <left style="medium">
        <color indexed="64"/>
      </left>
      <right/>
      <top/>
      <bottom/>
      <diagonal/>
    </border>
    <border>
      <left/>
      <right style="medium">
        <color indexed="64"/>
      </right>
      <top/>
      <bottom/>
      <diagonal/>
    </border>
    <border>
      <left style="thin">
        <color rgb="FF3F3F3F"/>
      </left>
      <right style="thin">
        <color rgb="FF3F3F3F"/>
      </right>
      <top style="thin">
        <color rgb="FF3F3F3F"/>
      </top>
      <bottom style="thin">
        <color rgb="FF3F3F3F"/>
      </bottom>
      <diagonal/>
    </border>
    <border>
      <left/>
      <right/>
      <top style="medium">
        <color theme="1" tint="0.499984740745262"/>
      </top>
      <bottom style="medium">
        <color theme="1" tint="0.499984740745262"/>
      </bottom>
      <diagonal/>
    </border>
    <border>
      <left style="thin">
        <color rgb="FF7F7F7F"/>
      </left>
      <right style="thin">
        <color rgb="FF7F7F7F"/>
      </right>
      <top style="medium">
        <color theme="1" tint="0.499984740745262"/>
      </top>
      <bottom style="medium">
        <color theme="1" tint="0.499984740745262"/>
      </bottom>
      <diagonal/>
    </border>
    <border>
      <left style="medium">
        <color theme="1" tint="0.499984740745262"/>
      </left>
      <right style="medium">
        <color theme="1" tint="0.499984740745262"/>
      </right>
      <top style="thin">
        <color rgb="FF7F7F7F"/>
      </top>
      <bottom style="thin">
        <color rgb="FF7F7F7F"/>
      </bottom>
      <diagonal/>
    </border>
    <border>
      <left style="medium">
        <color theme="1" tint="0.499984740745262"/>
      </left>
      <right style="thin">
        <color theme="1" tint="0.499984740745262"/>
      </right>
      <top style="thin">
        <color theme="1" tint="0.499984740745262"/>
      </top>
      <bottom style="medium">
        <color theme="1" tint="0.499984740745262"/>
      </bottom>
      <diagonal/>
    </border>
    <border>
      <left style="thin">
        <color theme="1" tint="0.499984740745262"/>
      </left>
      <right style="medium">
        <color theme="1" tint="0.499984740745262"/>
      </right>
      <top style="thin">
        <color theme="1" tint="0.499984740745262"/>
      </top>
      <bottom style="medium">
        <color theme="1" tint="0.499984740745262"/>
      </bottom>
      <diagonal/>
    </border>
    <border>
      <left style="thin">
        <color theme="1" tint="0.499984740745262"/>
      </left>
      <right/>
      <top/>
      <bottom style="medium">
        <color theme="1" tint="0.499984740745262"/>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style="medium">
        <color theme="1" tint="0.499984740745262"/>
      </top>
      <bottom style="thin">
        <color theme="1" tint="0.499984740745262"/>
      </bottom>
      <diagonal/>
    </border>
    <border>
      <left style="thin">
        <color theme="1" tint="0.499984740745262"/>
      </left>
      <right/>
      <top style="medium">
        <color theme="1" tint="0.499984740745262"/>
      </top>
      <bottom style="medium">
        <color theme="1" tint="0.499984740745262"/>
      </bottom>
      <diagonal/>
    </border>
    <border>
      <left style="thin">
        <color rgb="FF7F7F7F"/>
      </left>
      <right style="medium">
        <color theme="1" tint="0.499984740745262"/>
      </right>
      <top style="medium">
        <color theme="1" tint="0.499984740745262"/>
      </top>
      <bottom style="medium">
        <color theme="1" tint="0.499984740745262"/>
      </bottom>
      <diagonal/>
    </border>
    <border>
      <left style="medium">
        <color theme="1" tint="0.499984740745262"/>
      </left>
      <right style="thin">
        <color rgb="FF7F7F7F"/>
      </right>
      <top style="medium">
        <color theme="1" tint="0.499984740745262"/>
      </top>
      <bottom style="medium">
        <color theme="1" tint="0.499984740745262"/>
      </bottom>
      <diagonal/>
    </border>
    <border>
      <left style="thin">
        <color theme="1" tint="0.499984740745262"/>
      </left>
      <right style="thin">
        <color theme="1" tint="0.499984740745262"/>
      </right>
      <top style="medium">
        <color theme="1" tint="0.499984740745262"/>
      </top>
      <bottom/>
      <diagonal/>
    </border>
    <border>
      <left/>
      <right/>
      <top style="thin">
        <color theme="1" tint="0.499984740745262"/>
      </top>
      <bottom/>
      <diagonal/>
    </border>
    <border>
      <left style="thin">
        <color theme="1" tint="0.499984740745262"/>
      </left>
      <right/>
      <top/>
      <bottom/>
      <diagonal/>
    </border>
    <border>
      <left/>
      <right/>
      <top/>
      <bottom style="thin">
        <color theme="1" tint="0.499984740745262"/>
      </bottom>
      <diagonal/>
    </border>
    <border>
      <left/>
      <right style="thin">
        <color theme="1" tint="0.499984740745262"/>
      </right>
      <top/>
      <bottom style="thin">
        <color theme="1" tint="0.499984740745262"/>
      </bottom>
      <diagonal/>
    </border>
    <border>
      <left/>
      <right/>
      <top style="thin">
        <color theme="1" tint="0.499984740745262"/>
      </top>
      <bottom style="double">
        <color theme="1" tint="0.499984740745262"/>
      </bottom>
      <diagonal/>
    </border>
    <border>
      <left/>
      <right style="thin">
        <color theme="1" tint="0.499984740745262"/>
      </right>
      <top style="thin">
        <color theme="1" tint="0.499984740745262"/>
      </top>
      <bottom style="double">
        <color theme="1" tint="0.499984740745262"/>
      </bottom>
      <diagonal/>
    </border>
    <border>
      <left style="thin">
        <color theme="1" tint="0.499984740745262"/>
      </left>
      <right/>
      <top style="thin">
        <color theme="1" tint="0.499984740745262"/>
      </top>
      <bottom style="double">
        <color theme="1" tint="0.499984740745262"/>
      </bottom>
      <diagonal/>
    </border>
    <border>
      <left style="medium">
        <color theme="1" tint="0.34998626667073579"/>
      </left>
      <right/>
      <top style="medium">
        <color theme="1" tint="0.34998626667073579"/>
      </top>
      <bottom/>
      <diagonal/>
    </border>
    <border>
      <left/>
      <right/>
      <top style="medium">
        <color theme="1" tint="0.34998626667073579"/>
      </top>
      <bottom/>
      <diagonal/>
    </border>
    <border>
      <left/>
      <right style="medium">
        <color theme="1" tint="0.34998626667073579"/>
      </right>
      <top style="medium">
        <color theme="1" tint="0.34998626667073579"/>
      </top>
      <bottom/>
      <diagonal/>
    </border>
    <border>
      <left/>
      <right style="thin">
        <color theme="1" tint="0.499984740745262"/>
      </right>
      <top style="medium">
        <color theme="1" tint="0.499984740745262"/>
      </top>
      <bottom/>
      <diagonal/>
    </border>
    <border>
      <left style="medium">
        <color theme="1" tint="0.499984740745262"/>
      </left>
      <right style="thin">
        <color theme="1" tint="0.499984740745262"/>
      </right>
      <top style="medium">
        <color theme="1" tint="0.34998626667073579"/>
      </top>
      <bottom style="thin">
        <color theme="1" tint="0.499984740745262"/>
      </bottom>
      <diagonal/>
    </border>
    <border>
      <left style="thin">
        <color theme="1" tint="0.499984740745262"/>
      </left>
      <right style="medium">
        <color theme="1" tint="0.499984740745262"/>
      </right>
      <top style="medium">
        <color theme="1" tint="0.34998626667073579"/>
      </top>
      <bottom style="thin">
        <color theme="1" tint="0.499984740745262"/>
      </bottom>
      <diagonal/>
    </border>
    <border>
      <left style="thin">
        <color theme="1" tint="0.499984740745262"/>
      </left>
      <right style="medium">
        <color theme="1" tint="0.34998626667073579"/>
      </right>
      <top style="medium">
        <color theme="1" tint="0.499984740745262"/>
      </top>
      <bottom/>
      <diagonal/>
    </border>
    <border>
      <left style="thin">
        <color theme="1" tint="0.499984740745262"/>
      </left>
      <right/>
      <top/>
      <bottom style="double">
        <color theme="1" tint="0.499984740745262"/>
      </bottom>
      <diagonal/>
    </border>
    <border>
      <left/>
      <right/>
      <top/>
      <bottom style="double">
        <color theme="1" tint="0.499984740745262"/>
      </bottom>
      <diagonal/>
    </border>
    <border>
      <left/>
      <right style="thin">
        <color theme="1" tint="0.499984740745262"/>
      </right>
      <top/>
      <bottom style="double">
        <color theme="1" tint="0.499984740745262"/>
      </bottom>
      <diagonal/>
    </border>
    <border>
      <left style="thin">
        <color theme="1" tint="0.499984740745262"/>
      </left>
      <right style="thin">
        <color rgb="FF7F7F7F"/>
      </right>
      <top style="thin">
        <color theme="1" tint="0.499984740745262"/>
      </top>
      <bottom style="thin">
        <color theme="1" tint="0.499984740745262"/>
      </bottom>
      <diagonal/>
    </border>
    <border>
      <left style="medium">
        <color theme="1" tint="0.499984740745262"/>
      </left>
      <right/>
      <top style="medium">
        <color theme="1" tint="0.499984740745262"/>
      </top>
      <bottom style="medium">
        <color theme="1" tint="0.34998626667073579"/>
      </bottom>
      <diagonal/>
    </border>
    <border>
      <left/>
      <right/>
      <top style="medium">
        <color theme="1" tint="0.499984740745262"/>
      </top>
      <bottom style="medium">
        <color theme="1" tint="0.34998626667073579"/>
      </bottom>
      <diagonal/>
    </border>
    <border>
      <left/>
      <right style="medium">
        <color theme="1" tint="0.499984740745262"/>
      </right>
      <top style="medium">
        <color theme="1" tint="0.499984740745262"/>
      </top>
      <bottom style="medium">
        <color theme="1" tint="0.34998626667073579"/>
      </bottom>
      <diagonal/>
    </border>
    <border>
      <left style="medium">
        <color theme="1" tint="0.499984740745262"/>
      </left>
      <right style="thin">
        <color theme="1" tint="0.499984740745262"/>
      </right>
      <top style="medium">
        <color theme="1" tint="0.34998626667073579"/>
      </top>
      <bottom style="medium">
        <color theme="1" tint="0.34998626667073579"/>
      </bottom>
      <diagonal/>
    </border>
    <border>
      <left style="thin">
        <color theme="1" tint="0.499984740745262"/>
      </left>
      <right style="medium">
        <color theme="1" tint="0.499984740745262"/>
      </right>
      <top style="medium">
        <color theme="1" tint="0.34998626667073579"/>
      </top>
      <bottom style="medium">
        <color theme="1" tint="0.34998626667073579"/>
      </bottom>
      <diagonal/>
    </border>
    <border>
      <left style="medium">
        <color theme="1" tint="0.499984740745262"/>
      </left>
      <right style="thin">
        <color theme="1" tint="0.499984740745262"/>
      </right>
      <top/>
      <bottom/>
      <diagonal/>
    </border>
    <border>
      <left style="thin">
        <color theme="1" tint="0.499984740745262"/>
      </left>
      <right style="medium">
        <color theme="1" tint="0.499984740745262"/>
      </right>
      <top/>
      <bottom/>
      <diagonal/>
    </border>
    <border>
      <left style="thin">
        <color theme="1" tint="0.499984740745262"/>
      </left>
      <right/>
      <top style="medium">
        <color theme="1" tint="0.499984740745262"/>
      </top>
      <bottom/>
      <diagonal/>
    </border>
    <border>
      <left/>
      <right style="thin">
        <color rgb="FF3F3F3F"/>
      </right>
      <top style="thin">
        <color rgb="FF3F3F3F"/>
      </top>
      <bottom style="thin">
        <color rgb="FF3F3F3F"/>
      </bottom>
      <diagonal/>
    </border>
    <border>
      <left style="thin">
        <color theme="1" tint="0.499984740745262"/>
      </left>
      <right style="thin">
        <color rgb="FF7F7F7F"/>
      </right>
      <top style="thin">
        <color rgb="FF7F7F7F"/>
      </top>
      <bottom style="thin">
        <color theme="1" tint="0.499984740745262"/>
      </bottom>
      <diagonal/>
    </border>
    <border>
      <left style="thin">
        <color theme="1" tint="0.499984740745262"/>
      </left>
      <right style="thin">
        <color theme="1" tint="0.499984740745262"/>
      </right>
      <top style="thin">
        <color theme="1" tint="0.499984740745262"/>
      </top>
      <bottom style="double">
        <color theme="1" tint="0.499984740745262"/>
      </bottom>
      <diagonal/>
    </border>
    <border>
      <left style="thin">
        <color theme="2" tint="-9.9978637043366805E-2"/>
      </left>
      <right style="thin">
        <color theme="2" tint="-9.9978637043366805E-2"/>
      </right>
      <top style="thin">
        <color theme="2" tint="-9.9978637043366805E-2"/>
      </top>
      <bottom style="thin">
        <color theme="2" tint="-9.9978637043366805E-2"/>
      </bottom>
      <diagonal/>
    </border>
    <border>
      <left style="thin">
        <color theme="2" tint="-9.9978637043366805E-2"/>
      </left>
      <right/>
      <top style="thin">
        <color theme="2" tint="-9.9978637043366805E-2"/>
      </top>
      <bottom/>
      <diagonal/>
    </border>
    <border>
      <left/>
      <right/>
      <top style="thin">
        <color theme="2" tint="-9.9978637043366805E-2"/>
      </top>
      <bottom/>
      <diagonal/>
    </border>
    <border>
      <left style="thin">
        <color theme="2" tint="-9.9978637043366805E-2"/>
      </left>
      <right/>
      <top/>
      <bottom/>
      <diagonal/>
    </border>
    <border>
      <left style="thin">
        <color theme="2" tint="-9.9978637043366805E-2"/>
      </left>
      <right/>
      <top/>
      <bottom style="thin">
        <color theme="2" tint="-9.9978637043366805E-2"/>
      </bottom>
      <diagonal/>
    </border>
    <border>
      <left/>
      <right/>
      <top/>
      <bottom style="thin">
        <color theme="2" tint="-9.9978637043366805E-2"/>
      </bottom>
      <diagonal/>
    </border>
    <border>
      <left style="thin">
        <color rgb="FF7F7F7F"/>
      </left>
      <right/>
      <top style="thin">
        <color theme="1" tint="0.499984740745262"/>
      </top>
      <bottom style="thin">
        <color theme="1" tint="0.499984740745262"/>
      </bottom>
      <diagonal/>
    </border>
    <border>
      <left style="thin">
        <color theme="2" tint="-9.9978637043366805E-2"/>
      </left>
      <right/>
      <top style="thin">
        <color theme="1" tint="0.499984740745262"/>
      </top>
      <bottom style="thin">
        <color theme="1" tint="0.499984740745262"/>
      </bottom>
      <diagonal/>
    </border>
    <border>
      <left style="thin">
        <color theme="2" tint="-9.9978637043366805E-2"/>
      </left>
      <right style="thin">
        <color theme="1" tint="0.499984740745262"/>
      </right>
      <top style="thin">
        <color theme="1" tint="0.499984740745262"/>
      </top>
      <bottom/>
      <diagonal/>
    </border>
    <border>
      <left style="thin">
        <color theme="2" tint="-9.9978637043366805E-2"/>
      </left>
      <right style="thin">
        <color theme="1" tint="0.499984740745262"/>
      </right>
      <top/>
      <bottom style="thin">
        <color theme="1" tint="0.499984740745262"/>
      </bottom>
      <diagonal/>
    </border>
    <border>
      <left style="thin">
        <color theme="2" tint="-9.9978637043366805E-2"/>
      </left>
      <right style="thin">
        <color theme="1" tint="0.499984740745262"/>
      </right>
      <top/>
      <bottom/>
      <diagonal/>
    </border>
    <border>
      <left/>
      <right style="thin">
        <color theme="1" tint="0.499984740745262"/>
      </right>
      <top style="thin">
        <color theme="1" tint="0.499984740745262"/>
      </top>
      <bottom style="thin">
        <color theme="2" tint="-9.9978637043366805E-2"/>
      </bottom>
      <diagonal/>
    </border>
    <border>
      <left/>
      <right style="thin">
        <color theme="1" tint="0.499984740745262"/>
      </right>
      <top style="thin">
        <color theme="2" tint="-9.9978637043366805E-2"/>
      </top>
      <bottom/>
      <diagonal/>
    </border>
    <border>
      <left style="thin">
        <color indexed="64"/>
      </left>
      <right/>
      <top/>
      <bottom style="thin">
        <color theme="1" tint="0.499984740745262"/>
      </bottom>
      <diagonal/>
    </border>
  </borders>
  <cellStyleXfs count="51">
    <xf numFmtId="0" fontId="0" fillId="0" borderId="0"/>
    <xf numFmtId="9" fontId="1" fillId="0" borderId="0" applyFont="0" applyFill="0" applyBorder="0" applyAlignment="0" applyProtection="0"/>
    <xf numFmtId="0" fontId="4" fillId="0" borderId="0"/>
    <xf numFmtId="164" fontId="4" fillId="0" borderId="0" applyFont="0" applyFill="0" applyBorder="0" applyAlignment="0" applyProtection="0"/>
    <xf numFmtId="9" fontId="3" fillId="0" borderId="0" applyFont="0" applyFill="0" applyBorder="0" applyAlignment="0" applyProtection="0"/>
    <xf numFmtId="0" fontId="5" fillId="0" borderId="0" applyNumberFormat="0" applyFill="0" applyBorder="0" applyAlignment="0" applyProtection="0"/>
    <xf numFmtId="44" fontId="4" fillId="0" borderId="0" applyFont="0" applyFill="0" applyBorder="0" applyAlignment="0" applyProtection="0"/>
    <xf numFmtId="44" fontId="3" fillId="0" borderId="0" applyFont="0" applyFill="0" applyBorder="0" applyAlignment="0" applyProtection="0"/>
    <xf numFmtId="9" fontId="4" fillId="0" borderId="0" applyFont="0" applyFill="0" applyBorder="0" applyAlignment="0" applyProtection="0"/>
    <xf numFmtId="0" fontId="2" fillId="0" borderId="0" applyNumberFormat="0" applyFill="0" applyBorder="0" applyAlignment="0" applyProtection="0"/>
    <xf numFmtId="0" fontId="8" fillId="0" borderId="0"/>
    <xf numFmtId="0" fontId="9" fillId="4" borderId="0" applyNumberFormat="0" applyBorder="0" applyAlignment="0" applyProtection="0"/>
    <xf numFmtId="0" fontId="6" fillId="0" borderId="0"/>
    <xf numFmtId="0" fontId="10" fillId="0" borderId="0" applyAlignment="0"/>
    <xf numFmtId="0" fontId="11" fillId="0" borderId="0"/>
    <xf numFmtId="172" fontId="4" fillId="0" borderId="0" applyFont="0" applyFill="0" applyBorder="0" applyAlignment="0" applyProtection="0"/>
    <xf numFmtId="44"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applyNumberFormat="0" applyFill="0" applyBorder="0" applyAlignment="0" applyProtection="0"/>
    <xf numFmtId="0" fontId="4" fillId="0" borderId="0"/>
    <xf numFmtId="0" fontId="12" fillId="0" borderId="0">
      <alignment horizontal="left" vertical="top"/>
    </xf>
    <xf numFmtId="0" fontId="12" fillId="5" borderId="0">
      <alignment horizontal="left" vertical="top"/>
    </xf>
    <xf numFmtId="0" fontId="13" fillId="6" borderId="0">
      <alignment horizontal="left" vertical="top"/>
    </xf>
    <xf numFmtId="0" fontId="13" fillId="6" borderId="0">
      <alignment horizontal="left" vertical="top"/>
    </xf>
    <xf numFmtId="0" fontId="13" fillId="6" borderId="0">
      <alignment horizontal="right" vertical="top"/>
    </xf>
    <xf numFmtId="0" fontId="13" fillId="6" borderId="0">
      <alignment horizontal="left" vertical="top"/>
    </xf>
    <xf numFmtId="0" fontId="13" fillId="6" borderId="0">
      <alignment horizontal="left" vertical="top"/>
    </xf>
    <xf numFmtId="0" fontId="14" fillId="5" borderId="0">
      <alignment horizontal="left" vertical="top"/>
    </xf>
    <xf numFmtId="0" fontId="14" fillId="5" borderId="0">
      <alignment horizontal="right" vertical="top"/>
    </xf>
    <xf numFmtId="0" fontId="14" fillId="0" borderId="0">
      <alignment horizontal="left" vertical="top"/>
    </xf>
    <xf numFmtId="0" fontId="14" fillId="0" borderId="0">
      <alignment horizontal="right" vertical="top"/>
    </xf>
    <xf numFmtId="0" fontId="13" fillId="0" borderId="0">
      <alignment horizontal="left" vertical="top"/>
    </xf>
    <xf numFmtId="0" fontId="13" fillId="0" borderId="0">
      <alignment horizontal="left" vertical="top"/>
    </xf>
    <xf numFmtId="0" fontId="13" fillId="0" borderId="0">
      <alignment horizontal="right" vertical="top"/>
    </xf>
    <xf numFmtId="0" fontId="13" fillId="0" borderId="0">
      <alignment horizontal="left" vertical="top"/>
    </xf>
    <xf numFmtId="0" fontId="13" fillId="0" borderId="0">
      <alignment horizontal="left" vertical="top"/>
    </xf>
    <xf numFmtId="0" fontId="6" fillId="0" borderId="0"/>
    <xf numFmtId="0" fontId="15" fillId="9" borderId="20" applyNumberFormat="0" applyAlignment="0" applyProtection="0"/>
    <xf numFmtId="0" fontId="24" fillId="17" borderId="41" applyNumberFormat="0" applyAlignment="0" applyProtection="0"/>
    <xf numFmtId="0" fontId="1" fillId="33" borderId="0" applyNumberFormat="0" applyBorder="0" applyAlignment="0" applyProtection="0"/>
    <xf numFmtId="0" fontId="68" fillId="9" borderId="116" applyNumberFormat="0" applyAlignment="0" applyProtection="0"/>
    <xf numFmtId="0" fontId="80" fillId="43" borderId="20" applyNumberFormat="0" applyAlignment="0" applyProtection="0"/>
  </cellStyleXfs>
  <cellXfs count="1260">
    <xf numFmtId="0" fontId="0" fillId="0" borderId="0" xfId="0"/>
    <xf numFmtId="0" fontId="17" fillId="0" borderId="0" xfId="0" applyFont="1"/>
    <xf numFmtId="0" fontId="19" fillId="0" borderId="0" xfId="0" applyFont="1"/>
    <xf numFmtId="0" fontId="20" fillId="0" borderId="0" xfId="0" applyFont="1"/>
    <xf numFmtId="0" fontId="16" fillId="0" borderId="0" xfId="2" applyFont="1"/>
    <xf numFmtId="0" fontId="23" fillId="0" borderId="0" xfId="0" applyFont="1"/>
    <xf numFmtId="14" fontId="0" fillId="0" borderId="0" xfId="0" applyNumberFormat="1"/>
    <xf numFmtId="0" fontId="25" fillId="0" borderId="0" xfId="0" applyFont="1"/>
    <xf numFmtId="0" fontId="27" fillId="0" borderId="0" xfId="0" applyFont="1"/>
    <xf numFmtId="0" fontId="28" fillId="0" borderId="0" xfId="0" applyFont="1"/>
    <xf numFmtId="0" fontId="29" fillId="0" borderId="0" xfId="0" applyFont="1"/>
    <xf numFmtId="0" fontId="28" fillId="0" borderId="0" xfId="2" applyFont="1"/>
    <xf numFmtId="49" fontId="28" fillId="0" borderId="0" xfId="2" applyNumberFormat="1" applyFont="1"/>
    <xf numFmtId="0" fontId="28" fillId="2" borderId="4" xfId="2" applyFont="1" applyFill="1" applyBorder="1" applyAlignment="1">
      <alignment horizontal="right"/>
    </xf>
    <xf numFmtId="169" fontId="28" fillId="0" borderId="0" xfId="2" applyNumberFormat="1" applyFont="1"/>
    <xf numFmtId="165" fontId="28" fillId="0" borderId="0" xfId="2" applyNumberFormat="1" applyFont="1"/>
    <xf numFmtId="165" fontId="27" fillId="0" borderId="0" xfId="0" applyNumberFormat="1" applyFont="1"/>
    <xf numFmtId="173" fontId="28" fillId="0" borderId="0" xfId="2" applyNumberFormat="1" applyFont="1"/>
    <xf numFmtId="0" fontId="32" fillId="0" borderId="0" xfId="2" applyFont="1" applyAlignment="1">
      <alignment horizontal="left"/>
    </xf>
    <xf numFmtId="0" fontId="32" fillId="0" borderId="0" xfId="2" applyFont="1"/>
    <xf numFmtId="44" fontId="32" fillId="0" borderId="0" xfId="7" applyFont="1" applyFill="1" applyBorder="1"/>
    <xf numFmtId="44" fontId="28" fillId="0" borderId="0" xfId="2" applyNumberFormat="1" applyFont="1"/>
    <xf numFmtId="0" fontId="27" fillId="0" borderId="0" xfId="0" applyFont="1" applyAlignment="1">
      <alignment wrapText="1"/>
    </xf>
    <xf numFmtId="0" fontId="39" fillId="0" borderId="0" xfId="0" applyFont="1" applyAlignment="1">
      <alignment horizontal="center"/>
    </xf>
    <xf numFmtId="0" fontId="27" fillId="0" borderId="0" xfId="0" applyFont="1" applyAlignment="1">
      <alignment horizontal="center" wrapText="1"/>
    </xf>
    <xf numFmtId="0" fontId="40" fillId="0" borderId="0" xfId="0" applyFont="1"/>
    <xf numFmtId="0" fontId="38" fillId="0" borderId="0" xfId="0" applyFont="1" applyAlignment="1">
      <alignment wrapText="1"/>
    </xf>
    <xf numFmtId="14" fontId="28" fillId="0" borderId="0" xfId="2" applyNumberFormat="1" applyFont="1"/>
    <xf numFmtId="8" fontId="28" fillId="0" borderId="0" xfId="0" applyNumberFormat="1" applyFont="1"/>
    <xf numFmtId="0" fontId="36" fillId="0" borderId="0" xfId="0" applyFont="1" applyAlignment="1">
      <alignment horizontal="center" vertical="center" wrapText="1"/>
    </xf>
    <xf numFmtId="0" fontId="27" fillId="0" borderId="0" xfId="0" applyFont="1" applyAlignment="1">
      <alignment horizontal="center" vertical="center" wrapText="1"/>
    </xf>
    <xf numFmtId="165" fontId="27" fillId="0" borderId="0" xfId="0" applyNumberFormat="1" applyFont="1" applyAlignment="1">
      <alignment wrapText="1"/>
    </xf>
    <xf numFmtId="170" fontId="27" fillId="0" borderId="0" xfId="0" applyNumberFormat="1" applyFont="1" applyAlignment="1">
      <alignment wrapText="1"/>
    </xf>
    <xf numFmtId="0" fontId="27" fillId="0" borderId="0" xfId="0" applyFont="1" applyAlignment="1">
      <alignment vertical="center" wrapText="1"/>
    </xf>
    <xf numFmtId="0" fontId="37" fillId="0" borderId="1" xfId="0" applyFont="1" applyBorder="1" applyAlignment="1">
      <alignment wrapText="1"/>
    </xf>
    <xf numFmtId="0" fontId="37" fillId="0" borderId="22" xfId="0" applyFont="1" applyBorder="1" applyAlignment="1">
      <alignment horizontal="right" wrapText="1"/>
    </xf>
    <xf numFmtId="0" fontId="27" fillId="0" borderId="21" xfId="0" applyFont="1" applyBorder="1" applyAlignment="1">
      <alignment wrapText="1"/>
    </xf>
    <xf numFmtId="0" fontId="44" fillId="9" borderId="27" xfId="46" applyFont="1" applyBorder="1" applyAlignment="1">
      <alignment wrapText="1"/>
    </xf>
    <xf numFmtId="0" fontId="27" fillId="0" borderId="17" xfId="0" applyFont="1" applyBorder="1" applyAlignment="1">
      <alignment wrapText="1"/>
    </xf>
    <xf numFmtId="0" fontId="44" fillId="9" borderId="25" xfId="46" applyFont="1" applyBorder="1" applyAlignment="1">
      <alignment wrapText="1"/>
    </xf>
    <xf numFmtId="8" fontId="27" fillId="0" borderId="0" xfId="0" applyNumberFormat="1" applyFont="1" applyAlignment="1">
      <alignment horizontal="center" wrapText="1"/>
    </xf>
    <xf numFmtId="0" fontId="27" fillId="0" borderId="18" xfId="0" applyFont="1" applyBorder="1" applyAlignment="1">
      <alignment wrapText="1"/>
    </xf>
    <xf numFmtId="0" fontId="44" fillId="9" borderId="26" xfId="46" applyFont="1" applyBorder="1" applyAlignment="1">
      <alignment wrapText="1"/>
    </xf>
    <xf numFmtId="0" fontId="27" fillId="0" borderId="8" xfId="0" applyFont="1" applyBorder="1" applyAlignment="1">
      <alignment wrapText="1"/>
    </xf>
    <xf numFmtId="0" fontId="44" fillId="9" borderId="28" xfId="46" applyFont="1" applyBorder="1" applyAlignment="1">
      <alignment wrapText="1"/>
    </xf>
    <xf numFmtId="0" fontId="46" fillId="14" borderId="33" xfId="0" applyFont="1" applyFill="1" applyBorder="1"/>
    <xf numFmtId="49" fontId="46" fillId="14" borderId="32" xfId="0" applyNumberFormat="1" applyFont="1" applyFill="1" applyBorder="1"/>
    <xf numFmtId="0" fontId="46" fillId="14" borderId="32" xfId="0" applyFont="1" applyFill="1" applyBorder="1"/>
    <xf numFmtId="0" fontId="46" fillId="14" borderId="32" xfId="0" applyFont="1" applyFill="1" applyBorder="1" applyAlignment="1">
      <alignment horizontal="left"/>
    </xf>
    <xf numFmtId="0" fontId="46" fillId="0" borderId="0" xfId="0" applyFont="1"/>
    <xf numFmtId="0" fontId="47" fillId="0" borderId="32" xfId="0" applyFont="1" applyBorder="1"/>
    <xf numFmtId="0" fontId="47" fillId="11" borderId="36" xfId="0" applyFont="1" applyFill="1" applyBorder="1" applyAlignment="1">
      <alignment horizontal="center"/>
    </xf>
    <xf numFmtId="8" fontId="47" fillId="0" borderId="32" xfId="0" applyNumberFormat="1" applyFont="1" applyBorder="1"/>
    <xf numFmtId="0" fontId="47" fillId="0" borderId="0" xfId="0" applyFont="1"/>
    <xf numFmtId="8" fontId="47" fillId="0" borderId="35" xfId="0" applyNumberFormat="1" applyFont="1" applyBorder="1"/>
    <xf numFmtId="0" fontId="48" fillId="8" borderId="0" xfId="0" applyFont="1" applyFill="1"/>
    <xf numFmtId="49" fontId="47" fillId="0" borderId="32" xfId="0" applyNumberFormat="1" applyFont="1" applyBorder="1"/>
    <xf numFmtId="0" fontId="47" fillId="8" borderId="0" xfId="0" applyFont="1" applyFill="1"/>
    <xf numFmtId="165" fontId="47" fillId="0" borderId="0" xfId="0" applyNumberFormat="1" applyFont="1"/>
    <xf numFmtId="0" fontId="47" fillId="13" borderId="0" xfId="0" applyFont="1" applyFill="1"/>
    <xf numFmtId="49" fontId="47" fillId="0" borderId="0" xfId="0" applyNumberFormat="1" applyFont="1"/>
    <xf numFmtId="8" fontId="19" fillId="0" borderId="0" xfId="0" applyNumberFormat="1" applyFont="1"/>
    <xf numFmtId="8" fontId="47" fillId="0" borderId="0" xfId="0" applyNumberFormat="1" applyFont="1"/>
    <xf numFmtId="14" fontId="47" fillId="0" borderId="0" xfId="0" applyNumberFormat="1" applyFont="1"/>
    <xf numFmtId="0" fontId="47" fillId="0" borderId="0" xfId="0" applyFont="1" applyAlignment="1">
      <alignment horizontal="center"/>
    </xf>
    <xf numFmtId="10" fontId="47" fillId="0" borderId="0" xfId="0" applyNumberFormat="1" applyFont="1"/>
    <xf numFmtId="0" fontId="49" fillId="0" borderId="0" xfId="0" applyFont="1"/>
    <xf numFmtId="0" fontId="46" fillId="0" borderId="0" xfId="0" applyFont="1" applyAlignment="1">
      <alignment wrapText="1"/>
    </xf>
    <xf numFmtId="0" fontId="47" fillId="0" borderId="0" xfId="0" applyFont="1" applyAlignment="1">
      <alignment wrapText="1"/>
    </xf>
    <xf numFmtId="0" fontId="50" fillId="0" borderId="0" xfId="0" applyFont="1" applyAlignment="1">
      <alignment textRotation="255"/>
    </xf>
    <xf numFmtId="0" fontId="47" fillId="0" borderId="33" xfId="0" applyFont="1" applyBorder="1"/>
    <xf numFmtId="0" fontId="47" fillId="15" borderId="29" xfId="0" applyFont="1" applyFill="1" applyBorder="1"/>
    <xf numFmtId="49" fontId="47" fillId="15" borderId="30" xfId="0" applyNumberFormat="1" applyFont="1" applyFill="1" applyBorder="1"/>
    <xf numFmtId="0" fontId="47" fillId="15" borderId="30" xfId="0" applyFont="1" applyFill="1" applyBorder="1"/>
    <xf numFmtId="8" fontId="47" fillId="15" borderId="30" xfId="0" applyNumberFormat="1" applyFont="1" applyFill="1" applyBorder="1"/>
    <xf numFmtId="8" fontId="47" fillId="15" borderId="31" xfId="0" applyNumberFormat="1" applyFont="1" applyFill="1" applyBorder="1"/>
    <xf numFmtId="0" fontId="48" fillId="0" borderId="0" xfId="0" applyFont="1"/>
    <xf numFmtId="14" fontId="19" fillId="0" borderId="0" xfId="0" applyNumberFormat="1" applyFont="1"/>
    <xf numFmtId="0" fontId="30" fillId="0" borderId="0" xfId="0" applyFont="1" applyAlignment="1">
      <alignment horizontal="center"/>
    </xf>
    <xf numFmtId="0" fontId="30" fillId="0" borderId="0" xfId="0" applyFont="1" applyAlignment="1">
      <alignment horizontal="center" wrapText="1"/>
    </xf>
    <xf numFmtId="49" fontId="30" fillId="0" borderId="0" xfId="0" applyNumberFormat="1" applyFont="1" applyAlignment="1">
      <alignment horizontal="center"/>
    </xf>
    <xf numFmtId="0" fontId="31" fillId="0" borderId="0" xfId="0" applyFont="1" applyAlignment="1">
      <alignment horizontal="center"/>
    </xf>
    <xf numFmtId="49" fontId="46" fillId="14" borderId="32" xfId="0" applyNumberFormat="1" applyFont="1" applyFill="1" applyBorder="1" applyAlignment="1">
      <alignment horizontal="center"/>
    </xf>
    <xf numFmtId="49" fontId="47" fillId="0" borderId="32" xfId="0" applyNumberFormat="1" applyFont="1" applyBorder="1" applyAlignment="1">
      <alignment horizontal="center"/>
    </xf>
    <xf numFmtId="49" fontId="47" fillId="15" borderId="30" xfId="0" applyNumberFormat="1" applyFont="1" applyFill="1" applyBorder="1" applyAlignment="1">
      <alignment horizontal="center"/>
    </xf>
    <xf numFmtId="49" fontId="47" fillId="0" borderId="0" xfId="0" applyNumberFormat="1" applyFont="1" applyAlignment="1">
      <alignment horizontal="center"/>
    </xf>
    <xf numFmtId="0" fontId="47" fillId="18" borderId="0" xfId="0" applyFont="1" applyFill="1" applyAlignment="1">
      <alignment wrapText="1"/>
    </xf>
    <xf numFmtId="0" fontId="19" fillId="18" borderId="0" xfId="0" applyFont="1" applyFill="1"/>
    <xf numFmtId="14" fontId="24" fillId="17" borderId="41" xfId="47" applyNumberFormat="1"/>
    <xf numFmtId="8" fontId="27" fillId="0" borderId="0" xfId="0" applyNumberFormat="1" applyFont="1" applyAlignment="1">
      <alignment wrapText="1"/>
    </xf>
    <xf numFmtId="171" fontId="27" fillId="0" borderId="0" xfId="0" applyNumberFormat="1" applyFont="1" applyAlignment="1">
      <alignment wrapText="1"/>
    </xf>
    <xf numFmtId="0" fontId="51" fillId="0" borderId="0" xfId="0" applyFont="1"/>
    <xf numFmtId="165" fontId="15" fillId="9" borderId="20" xfId="46" applyNumberFormat="1" applyAlignment="1">
      <alignment wrapText="1"/>
    </xf>
    <xf numFmtId="0" fontId="28" fillId="0" borderId="0" xfId="0" applyFont="1" applyAlignment="1">
      <alignment wrapText="1"/>
    </xf>
    <xf numFmtId="10" fontId="27" fillId="0" borderId="0" xfId="1" applyNumberFormat="1" applyFont="1" applyFill="1" applyBorder="1" applyAlignment="1">
      <alignment horizontal="center" vertical="center" wrapText="1"/>
    </xf>
    <xf numFmtId="170" fontId="15" fillId="9" borderId="20" xfId="46" applyNumberFormat="1" applyProtection="1"/>
    <xf numFmtId="0" fontId="0" fillId="0" borderId="0" xfId="0" applyAlignment="1">
      <alignment horizontal="center"/>
    </xf>
    <xf numFmtId="8" fontId="0" fillId="0" borderId="0" xfId="0" applyNumberFormat="1"/>
    <xf numFmtId="0" fontId="0" fillId="3" borderId="0" xfId="0" applyFill="1" applyAlignment="1">
      <alignment horizontal="center" vertical="center"/>
    </xf>
    <xf numFmtId="0" fontId="0" fillId="11" borderId="0" xfId="0" applyFill="1" applyAlignment="1">
      <alignment horizontal="center" vertical="center" wrapText="1"/>
    </xf>
    <xf numFmtId="0" fontId="0" fillId="0" borderId="0" xfId="0" applyAlignment="1">
      <alignment horizontal="center" vertical="center"/>
    </xf>
    <xf numFmtId="0" fontId="0" fillId="21" borderId="0" xfId="0" applyFill="1" applyAlignment="1">
      <alignment horizontal="center" vertical="center"/>
    </xf>
    <xf numFmtId="174" fontId="0" fillId="21" borderId="0" xfId="0" applyNumberFormat="1" applyFill="1" applyAlignment="1">
      <alignment horizontal="center" vertical="center"/>
    </xf>
    <xf numFmtId="8" fontId="0" fillId="21" borderId="0" xfId="0" applyNumberFormat="1" applyFill="1" applyAlignment="1">
      <alignment horizontal="center" vertical="center" wrapText="1"/>
    </xf>
    <xf numFmtId="0" fontId="0" fillId="21" borderId="0" xfId="0" applyFill="1" applyAlignment="1">
      <alignment horizontal="center" wrapText="1"/>
    </xf>
    <xf numFmtId="0" fontId="0" fillId="21" borderId="0" xfId="0" applyFill="1" applyAlignment="1">
      <alignment horizontal="center" vertical="center" wrapText="1"/>
    </xf>
    <xf numFmtId="174" fontId="0" fillId="3" borderId="0" xfId="0" applyNumberFormat="1" applyFill="1"/>
    <xf numFmtId="8" fontId="0" fillId="3" borderId="0" xfId="0" applyNumberFormat="1" applyFill="1"/>
    <xf numFmtId="165" fontId="36" fillId="0" borderId="0" xfId="7" applyNumberFormat="1" applyFont="1" applyFill="1" applyBorder="1" applyAlignment="1">
      <alignment horizontal="right" vertical="center"/>
    </xf>
    <xf numFmtId="165" fontId="32" fillId="0" borderId="0" xfId="7" applyNumberFormat="1" applyFont="1" applyFill="1" applyBorder="1" applyAlignment="1">
      <alignment horizontal="right" vertical="center"/>
    </xf>
    <xf numFmtId="8" fontId="0" fillId="24" borderId="0" xfId="0" applyNumberFormat="1" applyFill="1" applyAlignment="1">
      <alignment horizontal="center" vertical="center" wrapText="1"/>
    </xf>
    <xf numFmtId="0" fontId="0" fillId="0" borderId="0" xfId="0" applyAlignment="1">
      <alignment vertical="center"/>
    </xf>
    <xf numFmtId="2" fontId="0" fillId="24" borderId="0" xfId="0" applyNumberFormat="1" applyFill="1" applyAlignment="1">
      <alignment horizontal="center" vertical="center" wrapText="1"/>
    </xf>
    <xf numFmtId="44" fontId="0" fillId="21" borderId="0" xfId="0" applyNumberFormat="1" applyFill="1" applyAlignment="1">
      <alignment horizontal="center" vertical="center" wrapText="1"/>
    </xf>
    <xf numFmtId="44" fontId="0" fillId="24" borderId="0" xfId="0" applyNumberFormat="1" applyFill="1" applyAlignment="1">
      <alignment horizontal="center" vertical="center" wrapText="1"/>
    </xf>
    <xf numFmtId="1" fontId="0" fillId="21" borderId="0" xfId="0" applyNumberFormat="1" applyFill="1" applyAlignment="1">
      <alignment horizontal="center" vertical="center"/>
    </xf>
    <xf numFmtId="1" fontId="0" fillId="24" borderId="0" xfId="0" applyNumberFormat="1" applyFill="1" applyAlignment="1">
      <alignment horizontal="center" vertical="center" wrapText="1"/>
    </xf>
    <xf numFmtId="1" fontId="0" fillId="3" borderId="0" xfId="0" applyNumberFormat="1" applyFill="1" applyAlignment="1">
      <alignment horizontal="center" vertical="center"/>
    </xf>
    <xf numFmtId="1" fontId="0" fillId="0" borderId="0" xfId="0" applyNumberFormat="1" applyAlignment="1">
      <alignment horizontal="center" vertical="center"/>
    </xf>
    <xf numFmtId="0" fontId="0" fillId="11" borderId="0" xfId="0" applyFill="1" applyAlignment="1">
      <alignment horizontal="center" vertical="center"/>
    </xf>
    <xf numFmtId="165" fontId="47" fillId="25" borderId="44" xfId="0" applyNumberFormat="1" applyFont="1" applyFill="1" applyBorder="1"/>
    <xf numFmtId="165" fontId="47" fillId="0" borderId="44" xfId="0" applyNumberFormat="1" applyFont="1" applyBorder="1"/>
    <xf numFmtId="0" fontId="47" fillId="0" borderId="34" xfId="0" applyFont="1" applyBorder="1"/>
    <xf numFmtId="0" fontId="19" fillId="0" borderId="23" xfId="0" applyFont="1" applyBorder="1"/>
    <xf numFmtId="0" fontId="19" fillId="0" borderId="37" xfId="0" applyFont="1" applyBorder="1"/>
    <xf numFmtId="0" fontId="47" fillId="0" borderId="24" xfId="0" applyFont="1" applyBorder="1"/>
    <xf numFmtId="8" fontId="19" fillId="0" borderId="38" xfId="0" applyNumberFormat="1" applyFont="1" applyBorder="1"/>
    <xf numFmtId="0" fontId="47" fillId="0" borderId="39" xfId="0" applyFont="1" applyBorder="1"/>
    <xf numFmtId="8" fontId="19" fillId="0" borderId="19" xfId="0" applyNumberFormat="1" applyFont="1" applyBorder="1"/>
    <xf numFmtId="8" fontId="19" fillId="0" borderId="40" xfId="0" applyNumberFormat="1" applyFont="1" applyBorder="1"/>
    <xf numFmtId="167" fontId="29" fillId="3" borderId="0" xfId="4" applyNumberFormat="1" applyFont="1" applyFill="1" applyBorder="1" applyAlignment="1">
      <alignment horizontal="center" vertical="center" wrapText="1"/>
    </xf>
    <xf numFmtId="9" fontId="34" fillId="0" borderId="0" xfId="2" applyNumberFormat="1" applyFont="1"/>
    <xf numFmtId="166" fontId="34" fillId="0" borderId="0" xfId="2" applyNumberFormat="1" applyFont="1"/>
    <xf numFmtId="0" fontId="47" fillId="3" borderId="0" xfId="0" applyFont="1" applyFill="1"/>
    <xf numFmtId="0" fontId="47" fillId="3" borderId="0" xfId="0" applyFont="1" applyFill="1" applyAlignment="1">
      <alignment horizontal="center"/>
    </xf>
    <xf numFmtId="10" fontId="47" fillId="3" borderId="0" xfId="0" applyNumberFormat="1" applyFont="1" applyFill="1"/>
    <xf numFmtId="8" fontId="47" fillId="3" borderId="0" xfId="0" applyNumberFormat="1" applyFont="1" applyFill="1"/>
    <xf numFmtId="8" fontId="47" fillId="15" borderId="0" xfId="0" applyNumberFormat="1" applyFont="1" applyFill="1"/>
    <xf numFmtId="165" fontId="47" fillId="3" borderId="0" xfId="0" applyNumberFormat="1" applyFont="1" applyFill="1"/>
    <xf numFmtId="9" fontId="47" fillId="3" borderId="0" xfId="0" applyNumberFormat="1" applyFont="1" applyFill="1"/>
    <xf numFmtId="8" fontId="19" fillId="3" borderId="0" xfId="0" applyNumberFormat="1" applyFont="1" applyFill="1"/>
    <xf numFmtId="8" fontId="47" fillId="3" borderId="0" xfId="0" applyNumberFormat="1" applyFont="1" applyFill="1" applyAlignment="1">
      <alignment wrapText="1"/>
    </xf>
    <xf numFmtId="49" fontId="47" fillId="3" borderId="0" xfId="0" applyNumberFormat="1" applyFont="1" applyFill="1"/>
    <xf numFmtId="49" fontId="47" fillId="3" borderId="0" xfId="0" applyNumberFormat="1" applyFont="1" applyFill="1" applyAlignment="1">
      <alignment horizontal="center"/>
    </xf>
    <xf numFmtId="8" fontId="48" fillId="3" borderId="0" xfId="0" applyNumberFormat="1" applyFont="1" applyFill="1" applyAlignment="1">
      <alignment textRotation="255"/>
    </xf>
    <xf numFmtId="0" fontId="47" fillId="15" borderId="42" xfId="0" applyFont="1" applyFill="1" applyBorder="1"/>
    <xf numFmtId="49" fontId="47" fillId="15" borderId="0" xfId="0" applyNumberFormat="1" applyFont="1" applyFill="1"/>
    <xf numFmtId="49" fontId="47" fillId="15" borderId="0" xfId="0" applyNumberFormat="1" applyFont="1" applyFill="1" applyAlignment="1">
      <alignment horizontal="center"/>
    </xf>
    <xf numFmtId="0" fontId="47" fillId="15" borderId="0" xfId="0" applyFont="1" applyFill="1"/>
    <xf numFmtId="8" fontId="47" fillId="15" borderId="43" xfId="0" applyNumberFormat="1" applyFont="1" applyFill="1" applyBorder="1"/>
    <xf numFmtId="14" fontId="47" fillId="3" borderId="9" xfId="0" applyNumberFormat="1" applyFont="1" applyFill="1" applyBorder="1"/>
    <xf numFmtId="0" fontId="47" fillId="3" borderId="10" xfId="0" applyFont="1" applyFill="1" applyBorder="1" applyAlignment="1">
      <alignment horizontal="center"/>
    </xf>
    <xf numFmtId="8" fontId="47" fillId="3" borderId="10" xfId="0" applyNumberFormat="1" applyFont="1" applyFill="1" applyBorder="1"/>
    <xf numFmtId="8" fontId="47" fillId="3" borderId="11" xfId="0" applyNumberFormat="1" applyFont="1" applyFill="1" applyBorder="1"/>
    <xf numFmtId="14" fontId="47" fillId="3" borderId="12" xfId="0" applyNumberFormat="1" applyFont="1" applyFill="1" applyBorder="1"/>
    <xf numFmtId="8" fontId="47" fillId="3" borderId="13" xfId="0" applyNumberFormat="1" applyFont="1" applyFill="1" applyBorder="1"/>
    <xf numFmtId="14" fontId="47" fillId="3" borderId="14" xfId="0" applyNumberFormat="1" applyFont="1" applyFill="1" applyBorder="1"/>
    <xf numFmtId="49" fontId="47" fillId="3" borderId="15" xfId="0" applyNumberFormat="1" applyFont="1" applyFill="1" applyBorder="1"/>
    <xf numFmtId="0" fontId="47" fillId="3" borderId="15" xfId="0" applyFont="1" applyFill="1" applyBorder="1" applyAlignment="1">
      <alignment horizontal="center"/>
    </xf>
    <xf numFmtId="9" fontId="47" fillId="3" borderId="15" xfId="0" applyNumberFormat="1" applyFont="1" applyFill="1" applyBorder="1"/>
    <xf numFmtId="8" fontId="19" fillId="3" borderId="15" xfId="0" applyNumberFormat="1" applyFont="1" applyFill="1" applyBorder="1"/>
    <xf numFmtId="8" fontId="47" fillId="3" borderId="15" xfId="0" applyNumberFormat="1" applyFont="1" applyFill="1" applyBorder="1"/>
    <xf numFmtId="8" fontId="47" fillId="3" borderId="16" xfId="0" applyNumberFormat="1" applyFont="1" applyFill="1" applyBorder="1"/>
    <xf numFmtId="8" fontId="48" fillId="3" borderId="13" xfId="0" applyNumberFormat="1" applyFont="1" applyFill="1" applyBorder="1" applyAlignment="1">
      <alignment textRotation="255"/>
    </xf>
    <xf numFmtId="0" fontId="47" fillId="3" borderId="10" xfId="0" applyFont="1" applyFill="1" applyBorder="1"/>
    <xf numFmtId="0" fontId="47" fillId="3" borderId="15" xfId="0" applyFont="1" applyFill="1" applyBorder="1"/>
    <xf numFmtId="49" fontId="47" fillId="3" borderId="15" xfId="0" applyNumberFormat="1" applyFont="1" applyFill="1" applyBorder="1" applyAlignment="1">
      <alignment horizontal="center"/>
    </xf>
    <xf numFmtId="8" fontId="47" fillId="3" borderId="13" xfId="0" applyNumberFormat="1" applyFont="1" applyFill="1" applyBorder="1" applyAlignment="1">
      <alignment wrapText="1"/>
    </xf>
    <xf numFmtId="165" fontId="47" fillId="3" borderId="15" xfId="0" applyNumberFormat="1" applyFont="1" applyFill="1" applyBorder="1"/>
    <xf numFmtId="10" fontId="47" fillId="3" borderId="10" xfId="0" applyNumberFormat="1" applyFont="1" applyFill="1" applyBorder="1"/>
    <xf numFmtId="10" fontId="47" fillId="3" borderId="15" xfId="0" applyNumberFormat="1" applyFont="1" applyFill="1" applyBorder="1"/>
    <xf numFmtId="44" fontId="36" fillId="3" borderId="0" xfId="7" applyFont="1" applyFill="1" applyBorder="1" applyAlignment="1">
      <alignment horizontal="right" vertical="center"/>
    </xf>
    <xf numFmtId="14" fontId="47" fillId="3" borderId="0" xfId="0" applyNumberFormat="1" applyFont="1" applyFill="1"/>
    <xf numFmtId="9" fontId="47" fillId="0" borderId="0" xfId="0" applyNumberFormat="1" applyFont="1"/>
    <xf numFmtId="0" fontId="0" fillId="25" borderId="44" xfId="0" applyFill="1" applyBorder="1"/>
    <xf numFmtId="0" fontId="18" fillId="0" borderId="0" xfId="0" applyFont="1"/>
    <xf numFmtId="0" fontId="37" fillId="0" borderId="0" xfId="0" applyFont="1"/>
    <xf numFmtId="0" fontId="57" fillId="0" borderId="0" xfId="0" applyFont="1"/>
    <xf numFmtId="0" fontId="0" fillId="0" borderId="47" xfId="0" applyBorder="1"/>
    <xf numFmtId="0" fontId="44" fillId="9" borderId="48" xfId="46" applyFont="1" applyBorder="1" applyAlignment="1">
      <alignment horizontal="center" wrapText="1"/>
    </xf>
    <xf numFmtId="8" fontId="44" fillId="9" borderId="48" xfId="46" applyNumberFormat="1" applyFont="1" applyBorder="1"/>
    <xf numFmtId="8" fontId="44" fillId="9" borderId="48" xfId="46" applyNumberFormat="1" applyFont="1" applyBorder="1" applyAlignment="1">
      <alignment wrapText="1"/>
    </xf>
    <xf numFmtId="173" fontId="15" fillId="9" borderId="48" xfId="46" applyNumberFormat="1" applyBorder="1" applyAlignment="1">
      <alignment wrapText="1"/>
    </xf>
    <xf numFmtId="173" fontId="44" fillId="9" borderId="48" xfId="46" applyNumberFormat="1" applyFont="1" applyBorder="1" applyAlignment="1">
      <alignment wrapText="1"/>
    </xf>
    <xf numFmtId="165" fontId="15" fillId="9" borderId="48" xfId="46" applyNumberFormat="1" applyBorder="1" applyAlignment="1">
      <alignment wrapText="1"/>
    </xf>
    <xf numFmtId="165" fontId="44" fillId="9" borderId="48" xfId="46" applyNumberFormat="1" applyFont="1" applyBorder="1" applyAlignment="1">
      <alignment wrapText="1"/>
    </xf>
    <xf numFmtId="0" fontId="28" fillId="3" borderId="52" xfId="2" applyFont="1" applyFill="1" applyBorder="1" applyAlignment="1">
      <alignment horizontal="right"/>
    </xf>
    <xf numFmtId="0" fontId="28" fillId="3" borderId="51" xfId="2" applyFont="1" applyFill="1" applyBorder="1"/>
    <xf numFmtId="0" fontId="29" fillId="3" borderId="51" xfId="2" applyFont="1" applyFill="1" applyBorder="1" applyAlignment="1">
      <alignment vertical="center"/>
    </xf>
    <xf numFmtId="0" fontId="28" fillId="3" borderId="53" xfId="2" applyFont="1" applyFill="1" applyBorder="1" applyAlignment="1">
      <alignment horizontal="left"/>
    </xf>
    <xf numFmtId="0" fontId="28" fillId="3" borderId="56" xfId="2" applyFont="1" applyFill="1" applyBorder="1" applyAlignment="1">
      <alignment horizontal="right"/>
    </xf>
    <xf numFmtId="0" fontId="29" fillId="3" borderId="49" xfId="2" applyFont="1" applyFill="1" applyBorder="1"/>
    <xf numFmtId="0" fontId="29" fillId="3" borderId="55" xfId="2" applyFont="1" applyFill="1" applyBorder="1" applyAlignment="1">
      <alignment horizontal="right"/>
    </xf>
    <xf numFmtId="0" fontId="29" fillId="3" borderId="55" xfId="2" applyFont="1" applyFill="1" applyBorder="1" applyAlignment="1">
      <alignment horizontal="right" wrapText="1"/>
    </xf>
    <xf numFmtId="0" fontId="28" fillId="3" borderId="55" xfId="2" applyFont="1" applyFill="1" applyBorder="1" applyAlignment="1">
      <alignment horizontal="right" wrapText="1"/>
    </xf>
    <xf numFmtId="0" fontId="28" fillId="2" borderId="57" xfId="2" applyFont="1" applyFill="1" applyBorder="1"/>
    <xf numFmtId="0" fontId="28" fillId="2" borderId="58" xfId="2" applyFont="1" applyFill="1" applyBorder="1" applyAlignment="1">
      <alignment horizontal="right"/>
    </xf>
    <xf numFmtId="0" fontId="41" fillId="16" borderId="57" xfId="0" applyFont="1" applyFill="1" applyBorder="1" applyAlignment="1">
      <alignment horizontal="center" vertical="center" wrapText="1"/>
    </xf>
    <xf numFmtId="0" fontId="27" fillId="20" borderId="57" xfId="0" applyFont="1" applyFill="1" applyBorder="1" applyAlignment="1">
      <alignment horizontal="center" vertical="center" wrapText="1"/>
    </xf>
    <xf numFmtId="0" fontId="41" fillId="26" borderId="57" xfId="0" applyFont="1" applyFill="1" applyBorder="1" applyAlignment="1">
      <alignment horizontal="center" vertical="center" wrapText="1"/>
    </xf>
    <xf numFmtId="10" fontId="27" fillId="2" borderId="57" xfId="1" applyNumberFormat="1" applyFont="1" applyFill="1" applyBorder="1" applyAlignment="1">
      <alignment horizontal="center" vertical="center" wrapText="1"/>
    </xf>
    <xf numFmtId="10" fontId="15" fillId="9" borderId="57" xfId="46" applyNumberFormat="1" applyBorder="1" applyAlignment="1">
      <alignment horizontal="center" vertical="center" wrapText="1"/>
    </xf>
    <xf numFmtId="170" fontId="15" fillId="9" borderId="59" xfId="46" applyNumberFormat="1" applyBorder="1" applyProtection="1"/>
    <xf numFmtId="0" fontId="32" fillId="19" borderId="57" xfId="0" applyFont="1" applyFill="1" applyBorder="1" applyAlignment="1">
      <alignment horizontal="center" vertical="center" wrapText="1"/>
    </xf>
    <xf numFmtId="0" fontId="38" fillId="20" borderId="57" xfId="0" applyFont="1" applyFill="1" applyBorder="1" applyAlignment="1">
      <alignment horizontal="center" vertical="center" wrapText="1"/>
    </xf>
    <xf numFmtId="0" fontId="44" fillId="9" borderId="60" xfId="46" applyFont="1" applyBorder="1" applyAlignment="1">
      <alignment horizontal="center" wrapText="1"/>
    </xf>
    <xf numFmtId="8" fontId="44" fillId="9" borderId="60" xfId="46" applyNumberFormat="1" applyFont="1" applyBorder="1"/>
    <xf numFmtId="8" fontId="44" fillId="9" borderId="60" xfId="46" applyNumberFormat="1" applyFont="1" applyBorder="1" applyAlignment="1">
      <alignment wrapText="1"/>
    </xf>
    <xf numFmtId="173" fontId="15" fillId="9" borderId="60" xfId="46" applyNumberFormat="1" applyBorder="1" applyAlignment="1">
      <alignment wrapText="1"/>
    </xf>
    <xf numFmtId="173" fontId="44" fillId="9" borderId="60" xfId="46" applyNumberFormat="1" applyFont="1" applyBorder="1" applyAlignment="1">
      <alignment wrapText="1"/>
    </xf>
    <xf numFmtId="165" fontId="15" fillId="9" borderId="60" xfId="46" applyNumberFormat="1" applyBorder="1" applyAlignment="1">
      <alignment wrapText="1"/>
    </xf>
    <xf numFmtId="165" fontId="44" fillId="9" borderId="60" xfId="46" applyNumberFormat="1" applyFont="1" applyBorder="1" applyAlignment="1">
      <alignment wrapText="1"/>
    </xf>
    <xf numFmtId="0" fontId="42" fillId="19" borderId="57" xfId="0" applyFont="1" applyFill="1" applyBorder="1" applyAlignment="1">
      <alignment horizontal="center" vertical="center" wrapText="1"/>
    </xf>
    <xf numFmtId="0" fontId="41" fillId="19" borderId="57" xfId="0" applyFont="1" applyFill="1" applyBorder="1" applyAlignment="1">
      <alignment horizontal="center" vertical="center" wrapText="1"/>
    </xf>
    <xf numFmtId="0" fontId="42" fillId="16" borderId="57" xfId="0" applyFont="1" applyFill="1" applyBorder="1" applyAlignment="1">
      <alignment horizontal="center" vertical="center" wrapText="1"/>
    </xf>
    <xf numFmtId="0" fontId="43" fillId="20" borderId="57" xfId="0" applyFont="1" applyFill="1" applyBorder="1" applyAlignment="1">
      <alignment horizontal="center" vertical="center" wrapText="1"/>
    </xf>
    <xf numFmtId="17" fontId="27" fillId="20" borderId="57" xfId="0" applyNumberFormat="1" applyFont="1" applyFill="1" applyBorder="1" applyAlignment="1">
      <alignment horizontal="center" vertical="center" wrapText="1"/>
    </xf>
    <xf numFmtId="0" fontId="38" fillId="3" borderId="63" xfId="0" applyFont="1" applyFill="1" applyBorder="1"/>
    <xf numFmtId="0" fontId="38" fillId="3" borderId="64" xfId="0" applyFont="1" applyFill="1" applyBorder="1"/>
    <xf numFmtId="0" fontId="38" fillId="3" borderId="69" xfId="0" applyFont="1" applyFill="1" applyBorder="1"/>
    <xf numFmtId="174" fontId="27" fillId="3" borderId="71" xfId="0" applyNumberFormat="1" applyFont="1" applyFill="1" applyBorder="1" applyAlignment="1">
      <alignment horizontal="center" wrapText="1"/>
    </xf>
    <xf numFmtId="8" fontId="15" fillId="9" borderId="71" xfId="46" applyNumberFormat="1" applyBorder="1" applyAlignment="1">
      <alignment wrapText="1"/>
    </xf>
    <xf numFmtId="8" fontId="15" fillId="9" borderId="72" xfId="46" applyNumberFormat="1" applyBorder="1" applyAlignment="1">
      <alignment wrapText="1"/>
    </xf>
    <xf numFmtId="0" fontId="27" fillId="3" borderId="66" xfId="0" applyFont="1" applyFill="1" applyBorder="1"/>
    <xf numFmtId="0" fontId="45" fillId="3" borderId="67" xfId="0" applyFont="1" applyFill="1" applyBorder="1"/>
    <xf numFmtId="0" fontId="45" fillId="3" borderId="67" xfId="0" applyFont="1" applyFill="1" applyBorder="1" applyAlignment="1">
      <alignment wrapText="1"/>
    </xf>
    <xf numFmtId="0" fontId="45" fillId="3" borderId="68" xfId="0" applyFont="1" applyFill="1" applyBorder="1" applyAlignment="1">
      <alignment wrapText="1"/>
    </xf>
    <xf numFmtId="0" fontId="38" fillId="3" borderId="66" xfId="0" applyFont="1" applyFill="1" applyBorder="1" applyAlignment="1">
      <alignment vertical="center"/>
    </xf>
    <xf numFmtId="0" fontId="27" fillId="3" borderId="67" xfId="0" applyFont="1" applyFill="1" applyBorder="1" applyAlignment="1">
      <alignment horizontal="center" vertical="center" wrapText="1"/>
    </xf>
    <xf numFmtId="174" fontId="27" fillId="3" borderId="67" xfId="0" applyNumberFormat="1" applyFont="1" applyFill="1" applyBorder="1" applyAlignment="1">
      <alignment horizontal="center" vertical="center" wrapText="1"/>
    </xf>
    <xf numFmtId="8" fontId="15" fillId="9" borderId="67" xfId="46" applyNumberFormat="1" applyBorder="1" applyAlignment="1">
      <alignment vertical="center" wrapText="1"/>
    </xf>
    <xf numFmtId="177" fontId="15" fillId="9" borderId="67" xfId="46" applyNumberFormat="1" applyBorder="1" applyAlignment="1">
      <alignment horizontal="center" vertical="center" wrapText="1"/>
    </xf>
    <xf numFmtId="8" fontId="27" fillId="0" borderId="0" xfId="0" applyNumberFormat="1" applyFont="1" applyAlignment="1">
      <alignment vertical="center" wrapText="1"/>
    </xf>
    <xf numFmtId="0" fontId="38" fillId="0" borderId="0" xfId="0" applyFont="1" applyAlignment="1">
      <alignment vertical="center" wrapText="1"/>
    </xf>
    <xf numFmtId="0" fontId="27" fillId="0" borderId="0" xfId="0" applyFont="1" applyAlignment="1">
      <alignment horizontal="center"/>
    </xf>
    <xf numFmtId="0" fontId="17" fillId="27" borderId="51" xfId="0" applyFont="1" applyFill="1" applyBorder="1"/>
    <xf numFmtId="0" fontId="17" fillId="27" borderId="53" xfId="0" applyFont="1" applyFill="1" applyBorder="1"/>
    <xf numFmtId="0" fontId="18" fillId="27" borderId="0" xfId="0" applyFont="1" applyFill="1"/>
    <xf numFmtId="10" fontId="27" fillId="3" borderId="57" xfId="1" applyNumberFormat="1" applyFont="1" applyFill="1" applyBorder="1" applyAlignment="1">
      <alignment horizontal="center" vertical="center" wrapText="1"/>
    </xf>
    <xf numFmtId="0" fontId="56" fillId="21" borderId="0" xfId="0" applyFont="1" applyFill="1" applyAlignment="1">
      <alignment vertical="center"/>
    </xf>
    <xf numFmtId="0" fontId="56" fillId="0" borderId="0" xfId="0" applyFont="1" applyAlignment="1">
      <alignment vertical="center"/>
    </xf>
    <xf numFmtId="49" fontId="27" fillId="3" borderId="0" xfId="0" applyNumberFormat="1" applyFont="1" applyFill="1" applyAlignment="1">
      <alignment wrapText="1"/>
    </xf>
    <xf numFmtId="14" fontId="47" fillId="3" borderId="49" xfId="0" applyNumberFormat="1" applyFont="1" applyFill="1" applyBorder="1"/>
    <xf numFmtId="49" fontId="47" fillId="3" borderId="55" xfId="0" applyNumberFormat="1" applyFont="1" applyFill="1" applyBorder="1"/>
    <xf numFmtId="0" fontId="47" fillId="3" borderId="55" xfId="0" applyFont="1" applyFill="1" applyBorder="1" applyAlignment="1">
      <alignment horizontal="center"/>
    </xf>
    <xf numFmtId="9" fontId="47" fillId="3" borderId="55" xfId="0" applyNumberFormat="1" applyFont="1" applyFill="1" applyBorder="1"/>
    <xf numFmtId="8" fontId="19" fillId="3" borderId="55" xfId="0" applyNumberFormat="1" applyFont="1" applyFill="1" applyBorder="1"/>
    <xf numFmtId="8" fontId="47" fillId="3" borderId="55" xfId="0" applyNumberFormat="1" applyFont="1" applyFill="1" applyBorder="1"/>
    <xf numFmtId="8" fontId="47" fillId="3" borderId="50" xfId="0" applyNumberFormat="1" applyFont="1" applyFill="1" applyBorder="1"/>
    <xf numFmtId="14" fontId="47" fillId="3" borderId="51" xfId="0" applyNumberFormat="1" applyFont="1" applyFill="1" applyBorder="1"/>
    <xf numFmtId="8" fontId="47" fillId="3" borderId="52" xfId="0" applyNumberFormat="1" applyFont="1" applyFill="1" applyBorder="1"/>
    <xf numFmtId="14" fontId="47" fillId="3" borderId="53" xfId="0" applyNumberFormat="1" applyFont="1" applyFill="1" applyBorder="1"/>
    <xf numFmtId="49" fontId="47" fillId="3" borderId="56" xfId="0" applyNumberFormat="1" applyFont="1" applyFill="1" applyBorder="1"/>
    <xf numFmtId="0" fontId="47" fillId="3" borderId="56" xfId="0" applyFont="1" applyFill="1" applyBorder="1" applyAlignment="1">
      <alignment horizontal="center"/>
    </xf>
    <xf numFmtId="9" fontId="47" fillId="3" borderId="56" xfId="0" applyNumberFormat="1" applyFont="1" applyFill="1" applyBorder="1"/>
    <xf numFmtId="8" fontId="19" fillId="3" borderId="56" xfId="0" applyNumberFormat="1" applyFont="1" applyFill="1" applyBorder="1"/>
    <xf numFmtId="8" fontId="47" fillId="3" borderId="56" xfId="0" applyNumberFormat="1" applyFont="1" applyFill="1" applyBorder="1"/>
    <xf numFmtId="8" fontId="47" fillId="3" borderId="54" xfId="0" applyNumberFormat="1" applyFont="1" applyFill="1" applyBorder="1"/>
    <xf numFmtId="0" fontId="27" fillId="3" borderId="73" xfId="0" applyFont="1" applyFill="1" applyBorder="1"/>
    <xf numFmtId="0" fontId="38" fillId="3" borderId="73" xfId="0" applyFont="1" applyFill="1" applyBorder="1" applyAlignment="1">
      <alignment vertical="center"/>
    </xf>
    <xf numFmtId="0" fontId="45" fillId="3" borderId="74" xfId="0" applyFont="1" applyFill="1" applyBorder="1" applyAlignment="1">
      <alignment wrapText="1"/>
    </xf>
    <xf numFmtId="0" fontId="45" fillId="3" borderId="66" xfId="0" applyFont="1" applyFill="1" applyBorder="1"/>
    <xf numFmtId="0" fontId="15" fillId="9" borderId="68" xfId="46" applyBorder="1" applyAlignment="1">
      <alignment vertical="center" wrapText="1"/>
    </xf>
    <xf numFmtId="8" fontId="15" fillId="9" borderId="74" xfId="46" applyNumberFormat="1" applyBorder="1" applyAlignment="1">
      <alignment vertical="center" wrapText="1"/>
    </xf>
    <xf numFmtId="8" fontId="0" fillId="0" borderId="0" xfId="0" applyNumberFormat="1" applyAlignment="1">
      <alignment horizontal="center" vertical="center"/>
    </xf>
    <xf numFmtId="49" fontId="47" fillId="15" borderId="36" xfId="0" applyNumberFormat="1" applyFont="1" applyFill="1" applyBorder="1"/>
    <xf numFmtId="49" fontId="47" fillId="0" borderId="36" xfId="0" applyNumberFormat="1" applyFont="1" applyBorder="1"/>
    <xf numFmtId="49" fontId="47" fillId="15" borderId="75" xfId="0" applyNumberFormat="1" applyFont="1" applyFill="1" applyBorder="1"/>
    <xf numFmtId="0" fontId="27" fillId="0" borderId="0" xfId="0" applyFont="1" applyAlignment="1">
      <alignment vertical="top"/>
    </xf>
    <xf numFmtId="0" fontId="26" fillId="24" borderId="0" xfId="0" applyFont="1" applyFill="1"/>
    <xf numFmtId="0" fontId="27" fillId="24" borderId="0" xfId="0" applyFont="1" applyFill="1"/>
    <xf numFmtId="170" fontId="36" fillId="0" borderId="0" xfId="0" applyNumberFormat="1" applyFont="1" applyAlignment="1">
      <alignment horizontal="center" vertical="center" wrapText="1"/>
    </xf>
    <xf numFmtId="0" fontId="38" fillId="0" borderId="0" xfId="0" applyFont="1"/>
    <xf numFmtId="0" fontId="28" fillId="12" borderId="49" xfId="0" applyFont="1" applyFill="1" applyBorder="1" applyAlignment="1">
      <alignment wrapText="1"/>
    </xf>
    <xf numFmtId="0" fontId="28" fillId="12" borderId="51" xfId="0" applyFont="1" applyFill="1" applyBorder="1" applyAlignment="1">
      <alignment wrapText="1"/>
    </xf>
    <xf numFmtId="0" fontId="28" fillId="12" borderId="51" xfId="0" applyFont="1" applyFill="1" applyBorder="1"/>
    <xf numFmtId="0" fontId="25" fillId="12" borderId="51" xfId="0" applyFont="1" applyFill="1" applyBorder="1"/>
    <xf numFmtId="0" fontId="25" fillId="12" borderId="53" xfId="0" applyFont="1" applyFill="1" applyBorder="1"/>
    <xf numFmtId="0" fontId="53" fillId="0" borderId="0" xfId="2" applyFont="1"/>
    <xf numFmtId="0" fontId="53" fillId="0" borderId="0" xfId="2" quotePrefix="1" applyFont="1"/>
    <xf numFmtId="0" fontId="16" fillId="12" borderId="49" xfId="0" applyFont="1" applyFill="1" applyBorder="1" applyAlignment="1">
      <alignment wrapText="1"/>
    </xf>
    <xf numFmtId="0" fontId="16" fillId="12" borderId="49" xfId="0" applyFont="1" applyFill="1" applyBorder="1"/>
    <xf numFmtId="0" fontId="19" fillId="0" borderId="0" xfId="0" quotePrefix="1" applyFont="1"/>
    <xf numFmtId="0" fontId="15" fillId="9" borderId="77" xfId="46" applyBorder="1"/>
    <xf numFmtId="0" fontId="28" fillId="12" borderId="81" xfId="0" applyFont="1" applyFill="1" applyBorder="1" applyAlignment="1">
      <alignment wrapText="1"/>
    </xf>
    <xf numFmtId="0" fontId="28" fillId="12" borderId="82" xfId="0" applyFont="1" applyFill="1" applyBorder="1" applyAlignment="1">
      <alignment wrapText="1"/>
    </xf>
    <xf numFmtId="0" fontId="28" fillId="12" borderId="82" xfId="0" applyFont="1" applyFill="1" applyBorder="1"/>
    <xf numFmtId="0" fontId="27" fillId="3" borderId="82" xfId="0" applyFont="1" applyFill="1" applyBorder="1" applyAlignment="1">
      <alignment wrapText="1"/>
    </xf>
    <xf numFmtId="0" fontId="28" fillId="12" borderId="83" xfId="0" applyFont="1" applyFill="1" applyBorder="1" applyAlignment="1">
      <alignment wrapText="1"/>
    </xf>
    <xf numFmtId="0" fontId="59" fillId="12" borderId="81" xfId="0" applyFont="1" applyFill="1" applyBorder="1" applyAlignment="1">
      <alignment wrapText="1"/>
    </xf>
    <xf numFmtId="0" fontId="59" fillId="0" borderId="0" xfId="0" applyFont="1" applyAlignment="1">
      <alignment wrapText="1"/>
    </xf>
    <xf numFmtId="49" fontId="60" fillId="3" borderId="0" xfId="0" applyNumberFormat="1" applyFont="1" applyFill="1" applyAlignment="1">
      <alignment wrapText="1"/>
    </xf>
    <xf numFmtId="0" fontId="59" fillId="12" borderId="82" xfId="0" applyFont="1" applyFill="1" applyBorder="1" applyAlignment="1">
      <alignment wrapText="1"/>
    </xf>
    <xf numFmtId="0" fontId="59" fillId="12" borderId="82" xfId="0" applyFont="1" applyFill="1" applyBorder="1"/>
    <xf numFmtId="0" fontId="59" fillId="0" borderId="0" xfId="0" applyFont="1"/>
    <xf numFmtId="0" fontId="60" fillId="3" borderId="82" xfId="0" applyFont="1" applyFill="1" applyBorder="1" applyAlignment="1">
      <alignment wrapText="1"/>
    </xf>
    <xf numFmtId="0" fontId="60" fillId="0" borderId="0" xfId="0" applyFont="1" applyAlignment="1">
      <alignment wrapText="1"/>
    </xf>
    <xf numFmtId="0" fontId="59" fillId="12" borderId="83" xfId="0" applyFont="1" applyFill="1" applyBorder="1" applyAlignment="1">
      <alignment wrapText="1"/>
    </xf>
    <xf numFmtId="0" fontId="64" fillId="0" borderId="0" xfId="0" applyFont="1"/>
    <xf numFmtId="171" fontId="60" fillId="0" borderId="0" xfId="0" applyNumberFormat="1" applyFont="1" applyAlignment="1">
      <alignment wrapText="1"/>
    </xf>
    <xf numFmtId="173" fontId="65" fillId="9" borderId="60" xfId="46" applyNumberFormat="1" applyFont="1" applyBorder="1" applyAlignment="1">
      <alignment wrapText="1"/>
    </xf>
    <xf numFmtId="165" fontId="60" fillId="0" borderId="0" xfId="0" applyNumberFormat="1" applyFont="1" applyAlignment="1">
      <alignment wrapText="1"/>
    </xf>
    <xf numFmtId="0" fontId="0" fillId="30" borderId="47" xfId="0" applyFill="1" applyBorder="1"/>
    <xf numFmtId="14" fontId="0" fillId="29" borderId="47" xfId="0" applyNumberFormat="1" applyFill="1" applyBorder="1"/>
    <xf numFmtId="0" fontId="16" fillId="7" borderId="0" xfId="0" applyFont="1" applyFill="1"/>
    <xf numFmtId="0" fontId="16" fillId="0" borderId="0" xfId="0" applyFont="1"/>
    <xf numFmtId="0" fontId="16" fillId="27" borderId="49" xfId="0" applyFont="1" applyFill="1" applyBorder="1" applyAlignment="1">
      <alignment wrapText="1"/>
    </xf>
    <xf numFmtId="0" fontId="16" fillId="27" borderId="51" xfId="0" applyFont="1" applyFill="1" applyBorder="1" applyAlignment="1">
      <alignment wrapText="1"/>
    </xf>
    <xf numFmtId="0" fontId="16" fillId="27" borderId="51" xfId="0" applyFont="1" applyFill="1" applyBorder="1"/>
    <xf numFmtId="0" fontId="16" fillId="12" borderId="51" xfId="0" applyFont="1" applyFill="1" applyBorder="1"/>
    <xf numFmtId="0" fontId="16" fillId="12" borderId="53" xfId="0" applyFont="1" applyFill="1" applyBorder="1"/>
    <xf numFmtId="0" fontId="16" fillId="12" borderId="79" xfId="0" applyFont="1" applyFill="1" applyBorder="1" applyAlignment="1">
      <alignment wrapText="1"/>
    </xf>
    <xf numFmtId="8" fontId="15" fillId="9" borderId="84" xfId="46" applyNumberFormat="1" applyBorder="1" applyAlignment="1">
      <alignment wrapText="1"/>
    </xf>
    <xf numFmtId="8" fontId="15" fillId="9" borderId="85" xfId="46" applyNumberFormat="1" applyBorder="1" applyAlignment="1">
      <alignment wrapText="1"/>
    </xf>
    <xf numFmtId="8" fontId="15" fillId="9" borderId="70" xfId="46" applyNumberFormat="1" applyBorder="1" applyAlignment="1">
      <alignment wrapText="1"/>
    </xf>
    <xf numFmtId="8" fontId="15" fillId="9" borderId="86" xfId="46" applyNumberFormat="1" applyBorder="1" applyAlignment="1">
      <alignment wrapText="1"/>
    </xf>
    <xf numFmtId="8" fontId="15" fillId="9" borderId="87" xfId="46" applyNumberFormat="1" applyBorder="1" applyAlignment="1">
      <alignment wrapText="1"/>
    </xf>
    <xf numFmtId="0" fontId="27" fillId="2" borderId="0" xfId="0" applyFont="1" applyFill="1"/>
    <xf numFmtId="0" fontId="27" fillId="3" borderId="0" xfId="0" applyFont="1" applyFill="1"/>
    <xf numFmtId="0" fontId="27" fillId="28" borderId="0" xfId="0" applyFont="1" applyFill="1"/>
    <xf numFmtId="9" fontId="27" fillId="0" borderId="0" xfId="0" applyNumberFormat="1" applyFont="1" applyAlignment="1">
      <alignment horizontal="left" wrapText="1"/>
    </xf>
    <xf numFmtId="9" fontId="27" fillId="0" borderId="0" xfId="0" applyNumberFormat="1" applyFont="1" applyAlignment="1">
      <alignment horizontal="left" vertical="top" wrapText="1"/>
    </xf>
    <xf numFmtId="0" fontId="27" fillId="0" borderId="0" xfId="0" applyFont="1" applyAlignment="1">
      <alignment horizontal="center" vertical="top"/>
    </xf>
    <xf numFmtId="0" fontId="39" fillId="11" borderId="0" xfId="0" applyFont="1" applyFill="1" applyAlignment="1">
      <alignment vertical="center"/>
    </xf>
    <xf numFmtId="0" fontId="37" fillId="24" borderId="0" xfId="0" applyFont="1" applyFill="1" applyAlignment="1">
      <alignment vertical="center"/>
    </xf>
    <xf numFmtId="0" fontId="27" fillId="0" borderId="0" xfId="0" applyFont="1" applyAlignment="1">
      <alignment vertical="center"/>
    </xf>
    <xf numFmtId="0" fontId="27" fillId="20" borderId="88" xfId="0" applyFont="1" applyFill="1" applyBorder="1" applyAlignment="1">
      <alignment horizontal="center" vertical="center" wrapText="1"/>
    </xf>
    <xf numFmtId="0" fontId="27" fillId="20" borderId="90" xfId="0" applyFont="1" applyFill="1" applyBorder="1" applyAlignment="1">
      <alignment horizontal="center" vertical="center" wrapText="1"/>
    </xf>
    <xf numFmtId="0" fontId="27" fillId="20" borderId="84" xfId="0" applyFont="1" applyFill="1" applyBorder="1" applyAlignment="1">
      <alignment horizontal="center" vertical="center" wrapText="1"/>
    </xf>
    <xf numFmtId="1" fontId="27" fillId="3" borderId="70" xfId="0" applyNumberFormat="1" applyFont="1" applyFill="1" applyBorder="1" applyAlignment="1">
      <alignment horizontal="center" wrapText="1"/>
    </xf>
    <xf numFmtId="1" fontId="27" fillId="3" borderId="66" xfId="0" applyNumberFormat="1" applyFont="1" applyFill="1" applyBorder="1" applyAlignment="1">
      <alignment horizontal="center" vertical="center" wrapText="1"/>
    </xf>
    <xf numFmtId="0" fontId="27" fillId="20" borderId="101" xfId="0" applyFont="1" applyFill="1" applyBorder="1" applyAlignment="1">
      <alignment horizontal="center" vertical="center" wrapText="1"/>
    </xf>
    <xf numFmtId="0" fontId="27" fillId="20" borderId="102" xfId="0" applyFont="1" applyFill="1" applyBorder="1" applyAlignment="1">
      <alignment horizontal="center" vertical="center" wrapText="1"/>
    </xf>
    <xf numFmtId="0" fontId="27" fillId="20" borderId="103" xfId="0" applyFont="1" applyFill="1" applyBorder="1" applyAlignment="1">
      <alignment horizontal="center" vertical="center" wrapText="1"/>
    </xf>
    <xf numFmtId="0" fontId="15" fillId="9" borderId="109" xfId="46" applyBorder="1" applyAlignment="1">
      <alignment wrapText="1"/>
    </xf>
    <xf numFmtId="0" fontId="44" fillId="9" borderId="57" xfId="46" applyNumberFormat="1" applyFont="1" applyBorder="1" applyAlignment="1">
      <alignment wrapText="1"/>
    </xf>
    <xf numFmtId="0" fontId="27" fillId="32" borderId="101" xfId="0" applyFont="1" applyFill="1" applyBorder="1" applyAlignment="1">
      <alignment horizontal="center" vertical="center" wrapText="1"/>
    </xf>
    <xf numFmtId="0" fontId="27" fillId="32" borderId="102" xfId="0" applyFont="1" applyFill="1" applyBorder="1" applyAlignment="1">
      <alignment horizontal="center" vertical="center" wrapText="1"/>
    </xf>
    <xf numFmtId="0" fontId="27" fillId="32" borderId="103" xfId="0" applyFont="1" applyFill="1" applyBorder="1" applyAlignment="1">
      <alignment horizontal="center" vertical="center" wrapText="1"/>
    </xf>
    <xf numFmtId="174" fontId="0" fillId="3" borderId="0" xfId="0" applyNumberFormat="1" applyFill="1" applyAlignment="1">
      <alignment horizontal="center" vertical="center"/>
    </xf>
    <xf numFmtId="177" fontId="15" fillId="9" borderId="68" xfId="46" applyNumberFormat="1" applyBorder="1" applyAlignment="1">
      <alignment horizontal="center" vertical="center" wrapText="1"/>
    </xf>
    <xf numFmtId="14" fontId="47" fillId="3" borderId="1" xfId="0" applyNumberFormat="1" applyFont="1" applyFill="1" applyBorder="1"/>
    <xf numFmtId="0" fontId="47" fillId="3" borderId="2" xfId="0" applyFont="1" applyFill="1" applyBorder="1"/>
    <xf numFmtId="0" fontId="47" fillId="3" borderId="2" xfId="0" applyFont="1" applyFill="1" applyBorder="1" applyAlignment="1">
      <alignment horizontal="center"/>
    </xf>
    <xf numFmtId="10" fontId="47" fillId="3" borderId="2" xfId="0" applyNumberFormat="1" applyFont="1" applyFill="1" applyBorder="1"/>
    <xf numFmtId="8" fontId="47" fillId="3" borderId="2" xfId="0" applyNumberFormat="1" applyFont="1" applyFill="1" applyBorder="1"/>
    <xf numFmtId="8" fontId="47" fillId="3" borderId="3" xfId="0" applyNumberFormat="1" applyFont="1" applyFill="1" applyBorder="1"/>
    <xf numFmtId="14" fontId="47" fillId="3" borderId="114" xfId="0" applyNumberFormat="1" applyFont="1" applyFill="1" applyBorder="1"/>
    <xf numFmtId="8" fontId="47" fillId="3" borderId="115" xfId="0" applyNumberFormat="1" applyFont="1" applyFill="1" applyBorder="1"/>
    <xf numFmtId="14" fontId="47" fillId="3" borderId="5" xfId="0" applyNumberFormat="1" applyFont="1" applyFill="1" applyBorder="1"/>
    <xf numFmtId="0" fontId="47" fillId="3" borderId="6" xfId="0" applyFont="1" applyFill="1" applyBorder="1"/>
    <xf numFmtId="0" fontId="47" fillId="3" borderId="6" xfId="0" applyFont="1" applyFill="1" applyBorder="1" applyAlignment="1">
      <alignment horizontal="center"/>
    </xf>
    <xf numFmtId="10" fontId="47" fillId="3" borderId="6" xfId="0" applyNumberFormat="1" applyFont="1" applyFill="1" applyBorder="1"/>
    <xf numFmtId="8" fontId="47" fillId="3" borderId="6" xfId="0" applyNumberFormat="1" applyFont="1" applyFill="1" applyBorder="1"/>
    <xf numFmtId="8" fontId="47" fillId="3" borderId="7" xfId="0" applyNumberFormat="1" applyFont="1" applyFill="1" applyBorder="1"/>
    <xf numFmtId="0" fontId="67" fillId="0" borderId="0" xfId="0" applyFont="1"/>
    <xf numFmtId="0" fontId="67" fillId="0" borderId="0" xfId="0" applyFont="1" applyAlignment="1">
      <alignment horizontal="center" vertical="center"/>
    </xf>
    <xf numFmtId="49" fontId="30" fillId="3" borderId="0" xfId="0" applyNumberFormat="1" applyFont="1" applyFill="1" applyAlignment="1">
      <alignment horizontal="center"/>
    </xf>
    <xf numFmtId="0" fontId="28" fillId="12" borderId="0" xfId="0" applyFont="1" applyFill="1" applyAlignment="1">
      <alignment wrapText="1"/>
    </xf>
    <xf numFmtId="0" fontId="46" fillId="14" borderId="0" xfId="0" applyFont="1" applyFill="1" applyAlignment="1">
      <alignment horizontal="left"/>
    </xf>
    <xf numFmtId="0" fontId="0" fillId="0" borderId="0" xfId="0" applyAlignment="1">
      <alignment horizontal="center" vertical="center" wrapText="1"/>
    </xf>
    <xf numFmtId="8" fontId="0" fillId="3" borderId="0" xfId="0" applyNumberFormat="1" applyFill="1" applyAlignment="1">
      <alignment horizontal="center" vertical="center" wrapText="1"/>
    </xf>
    <xf numFmtId="0" fontId="67" fillId="8" borderId="0" xfId="48" applyFont="1" applyFill="1"/>
    <xf numFmtId="0" fontId="0" fillId="8" borderId="0" xfId="0" applyFill="1" applyAlignment="1">
      <alignment horizontal="center" vertical="center"/>
    </xf>
    <xf numFmtId="174" fontId="0" fillId="8" borderId="0" xfId="0" applyNumberFormat="1" applyFill="1" applyAlignment="1">
      <alignment horizontal="center" vertical="center"/>
    </xf>
    <xf numFmtId="8" fontId="0" fillId="8" borderId="0" xfId="0" applyNumberFormat="1" applyFill="1" applyAlignment="1">
      <alignment horizontal="center" vertical="center" wrapText="1"/>
    </xf>
    <xf numFmtId="8" fontId="0" fillId="34" borderId="0" xfId="0" applyNumberFormat="1" applyFill="1" applyAlignment="1">
      <alignment horizontal="center" vertical="center" wrapText="1"/>
    </xf>
    <xf numFmtId="0" fontId="0" fillId="18" borderId="0" xfId="0" applyFill="1" applyAlignment="1">
      <alignment horizontal="center" vertical="center"/>
    </xf>
    <xf numFmtId="2" fontId="0" fillId="8" borderId="0" xfId="0" applyNumberFormat="1" applyFill="1" applyAlignment="1">
      <alignment horizontal="center" vertical="center" wrapText="1"/>
    </xf>
    <xf numFmtId="0" fontId="67" fillId="28" borderId="0" xfId="48" applyFont="1" applyFill="1"/>
    <xf numFmtId="0" fontId="67" fillId="0" borderId="0" xfId="0" applyFont="1" applyAlignment="1">
      <alignment vertical="center"/>
    </xf>
    <xf numFmtId="165" fontId="27" fillId="35" borderId="48" xfId="0" applyNumberFormat="1" applyFont="1" applyFill="1" applyBorder="1" applyAlignment="1">
      <alignment wrapText="1"/>
    </xf>
    <xf numFmtId="0" fontId="28" fillId="2" borderId="53" xfId="2" applyFont="1" applyFill="1" applyBorder="1" applyAlignment="1">
      <alignment horizontal="left"/>
    </xf>
    <xf numFmtId="0" fontId="32" fillId="3" borderId="73" xfId="2" applyFont="1" applyFill="1" applyBorder="1"/>
    <xf numFmtId="167" fontId="33" fillId="3" borderId="117" xfId="2" applyNumberFormat="1" applyFont="1" applyFill="1" applyBorder="1"/>
    <xf numFmtId="0" fontId="29" fillId="3" borderId="117" xfId="2" applyFont="1" applyFill="1" applyBorder="1"/>
    <xf numFmtId="166" fontId="29" fillId="3" borderId="117" xfId="2" applyNumberFormat="1" applyFont="1" applyFill="1" applyBorder="1"/>
    <xf numFmtId="0" fontId="29" fillId="3" borderId="78" xfId="2" applyFont="1" applyFill="1" applyBorder="1"/>
    <xf numFmtId="4" fontId="15" fillId="9" borderId="79" xfId="46" applyNumberFormat="1" applyBorder="1" applyAlignment="1">
      <alignment horizontal="right"/>
    </xf>
    <xf numFmtId="4" fontId="15" fillId="9" borderId="79" xfId="46" applyNumberFormat="1" applyBorder="1"/>
    <xf numFmtId="4" fontId="15" fillId="9" borderId="119" xfId="46" applyNumberFormat="1" applyBorder="1"/>
    <xf numFmtId="0" fontId="28" fillId="3" borderId="113" xfId="2" applyFont="1" applyFill="1" applyBorder="1"/>
    <xf numFmtId="0" fontId="28" fillId="3" borderId="76" xfId="2" applyFont="1" applyFill="1" applyBorder="1"/>
    <xf numFmtId="9" fontId="27" fillId="37" borderId="0" xfId="0" applyNumberFormat="1" applyFont="1" applyFill="1" applyAlignment="1">
      <alignment horizontal="left" wrapText="1"/>
    </xf>
    <xf numFmtId="0" fontId="27" fillId="37" borderId="0" xfId="0" applyFont="1" applyFill="1"/>
    <xf numFmtId="0" fontId="27" fillId="35" borderId="0" xfId="0" applyFont="1" applyFill="1"/>
    <xf numFmtId="0" fontId="28" fillId="3" borderId="50" xfId="2" applyFont="1" applyFill="1" applyBorder="1" applyAlignment="1">
      <alignment horizontal="right"/>
    </xf>
    <xf numFmtId="0" fontId="28" fillId="3" borderId="0" xfId="2" applyFont="1" applyFill="1"/>
    <xf numFmtId="0" fontId="28" fillId="3" borderId="0" xfId="2" applyFont="1" applyFill="1" applyAlignment="1">
      <alignment horizontal="right"/>
    </xf>
    <xf numFmtId="4" fontId="29" fillId="3" borderId="0" xfId="2" applyNumberFormat="1" applyFont="1" applyFill="1" applyAlignment="1">
      <alignment horizontal="right"/>
    </xf>
    <xf numFmtId="0" fontId="28" fillId="2" borderId="62" xfId="2" applyFont="1" applyFill="1" applyBorder="1" applyAlignment="1">
      <alignment horizontal="right"/>
    </xf>
    <xf numFmtId="0" fontId="28" fillId="2" borderId="121" xfId="2" applyFont="1" applyFill="1" applyBorder="1" applyAlignment="1">
      <alignment horizontal="right"/>
    </xf>
    <xf numFmtId="0" fontId="28" fillId="37" borderId="82" xfId="2" applyFont="1" applyFill="1" applyBorder="1"/>
    <xf numFmtId="0" fontId="28" fillId="37" borderId="83" xfId="2" applyFont="1" applyFill="1" applyBorder="1"/>
    <xf numFmtId="0" fontId="29" fillId="3" borderId="49" xfId="2" applyFont="1" applyFill="1" applyBorder="1" applyAlignment="1">
      <alignment vertical="center"/>
    </xf>
    <xf numFmtId="0" fontId="29" fillId="3" borderId="55" xfId="2" applyFont="1" applyFill="1" applyBorder="1" applyAlignment="1">
      <alignment vertical="center"/>
    </xf>
    <xf numFmtId="0" fontId="28" fillId="3" borderId="55" xfId="2" applyFont="1" applyFill="1" applyBorder="1" applyAlignment="1">
      <alignment horizontal="right"/>
    </xf>
    <xf numFmtId="0" fontId="29" fillId="3" borderId="0" xfId="2" applyFont="1" applyFill="1" applyAlignment="1">
      <alignment vertical="center"/>
    </xf>
    <xf numFmtId="4" fontId="15" fillId="9" borderId="20" xfId="46" applyNumberFormat="1" applyAlignment="1">
      <alignment horizontal="right"/>
    </xf>
    <xf numFmtId="0" fontId="32" fillId="24" borderId="0" xfId="2" applyFont="1" applyFill="1"/>
    <xf numFmtId="0" fontId="28" fillId="24" borderId="0" xfId="2" applyFont="1" applyFill="1"/>
    <xf numFmtId="0" fontId="28" fillId="24" borderId="0" xfId="2" applyFont="1" applyFill="1" applyAlignment="1">
      <alignment horizontal="center"/>
    </xf>
    <xf numFmtId="0" fontId="25" fillId="3" borderId="130" xfId="2" applyFont="1" applyFill="1" applyBorder="1" applyAlignment="1">
      <alignment horizontal="left" vertical="center"/>
    </xf>
    <xf numFmtId="44" fontId="28" fillId="3" borderId="0" xfId="2" applyNumberFormat="1" applyFont="1" applyFill="1"/>
    <xf numFmtId="44" fontId="36" fillId="3" borderId="110" xfId="7" applyFont="1" applyFill="1" applyBorder="1" applyAlignment="1">
      <alignment horizontal="right" vertical="center"/>
    </xf>
    <xf numFmtId="0" fontId="28" fillId="3" borderId="130" xfId="2" applyFont="1" applyFill="1" applyBorder="1" applyAlignment="1">
      <alignment vertical="center"/>
    </xf>
    <xf numFmtId="170" fontId="28" fillId="3" borderId="0" xfId="2" applyNumberFormat="1" applyFont="1" applyFill="1"/>
    <xf numFmtId="44" fontId="28" fillId="3" borderId="110" xfId="2" applyNumberFormat="1" applyFont="1" applyFill="1" applyBorder="1"/>
    <xf numFmtId="0" fontId="28" fillId="3" borderId="130" xfId="2" applyFont="1" applyFill="1" applyBorder="1"/>
    <xf numFmtId="0" fontId="28" fillId="3" borderId="130" xfId="2" applyFont="1" applyFill="1" applyBorder="1" applyAlignment="1">
      <alignment horizontal="left"/>
    </xf>
    <xf numFmtId="0" fontId="28" fillId="3" borderId="123" xfId="2" applyFont="1" applyFill="1" applyBorder="1"/>
    <xf numFmtId="44" fontId="28" fillId="3" borderId="131" xfId="6" applyFont="1" applyFill="1" applyBorder="1"/>
    <xf numFmtId="44" fontId="28" fillId="3" borderId="131" xfId="2" applyNumberFormat="1" applyFont="1" applyFill="1" applyBorder="1"/>
    <xf numFmtId="44" fontId="36" fillId="3" borderId="132" xfId="7" applyFont="1" applyFill="1" applyBorder="1" applyAlignment="1">
      <alignment horizontal="right" vertical="center"/>
    </xf>
    <xf numFmtId="0" fontId="32" fillId="3" borderId="133" xfId="2" applyFont="1" applyFill="1" applyBorder="1"/>
    <xf numFmtId="44" fontId="32" fillId="3" borderId="133" xfId="2" applyNumberFormat="1" applyFont="1" applyFill="1" applyBorder="1"/>
    <xf numFmtId="44" fontId="32" fillId="3" borderId="133" xfId="2" applyNumberFormat="1" applyFont="1" applyFill="1" applyBorder="1" applyAlignment="1">
      <alignment horizontal="right" vertical="center"/>
    </xf>
    <xf numFmtId="44" fontId="32" fillId="3" borderId="134" xfId="7" applyFont="1" applyFill="1" applyBorder="1" applyAlignment="1">
      <alignment horizontal="right" vertical="center"/>
    </xf>
    <xf numFmtId="0" fontId="32" fillId="3" borderId="135" xfId="2" applyFont="1" applyFill="1" applyBorder="1" applyAlignment="1">
      <alignment horizontal="left"/>
    </xf>
    <xf numFmtId="0" fontId="41" fillId="16" borderId="90" xfId="0" applyFont="1" applyFill="1" applyBorder="1" applyAlignment="1">
      <alignment horizontal="center" vertical="center" wrapText="1"/>
    </xf>
    <xf numFmtId="0" fontId="27" fillId="20" borderId="140" xfId="0" applyFont="1" applyFill="1" applyBorder="1" applyAlignment="1">
      <alignment horizontal="center" vertical="center" wrapText="1"/>
    </xf>
    <xf numFmtId="0" fontId="27" fillId="32" borderId="84" xfId="0" applyFont="1" applyFill="1" applyBorder="1" applyAlignment="1">
      <alignment horizontal="center" vertical="center" wrapText="1"/>
    </xf>
    <xf numFmtId="0" fontId="27" fillId="32" borderId="124" xfId="0" applyFont="1" applyFill="1" applyBorder="1" applyAlignment="1">
      <alignment horizontal="center" vertical="center" wrapText="1"/>
    </xf>
    <xf numFmtId="0" fontId="27" fillId="32" borderId="85" xfId="0" applyFont="1" applyFill="1" applyBorder="1" applyAlignment="1">
      <alignment horizontal="center" vertical="center" wrapText="1"/>
    </xf>
    <xf numFmtId="0" fontId="27" fillId="20" borderId="124" xfId="0" applyFont="1" applyFill="1" applyBorder="1" applyAlignment="1">
      <alignment horizontal="center" vertical="center" wrapText="1"/>
    </xf>
    <xf numFmtId="0" fontId="27" fillId="20" borderId="85" xfId="0" applyFont="1" applyFill="1" applyBorder="1" applyAlignment="1">
      <alignment horizontal="center" vertical="center" wrapText="1"/>
    </xf>
    <xf numFmtId="0" fontId="39" fillId="24" borderId="0" xfId="0" applyFont="1" applyFill="1" applyAlignment="1">
      <alignment horizontal="left"/>
    </xf>
    <xf numFmtId="0" fontId="39" fillId="24" borderId="0" xfId="0" applyFont="1" applyFill="1" applyAlignment="1">
      <alignment horizontal="center"/>
    </xf>
    <xf numFmtId="0" fontId="0" fillId="24" borderId="0" xfId="0" applyFill="1"/>
    <xf numFmtId="0" fontId="70" fillId="0" borderId="0" xfId="0" applyFont="1"/>
    <xf numFmtId="0" fontId="71" fillId="24" borderId="0" xfId="0" applyFont="1" applyFill="1"/>
    <xf numFmtId="1" fontId="68" fillId="9" borderId="57" xfId="49" applyNumberFormat="1" applyBorder="1"/>
    <xf numFmtId="0" fontId="70" fillId="0" borderId="0" xfId="0" applyFont="1" applyAlignment="1">
      <alignment vertical="center"/>
    </xf>
    <xf numFmtId="0" fontId="72" fillId="9" borderId="20" xfId="46" applyFont="1" applyAlignment="1">
      <alignment vertical="center"/>
    </xf>
    <xf numFmtId="0" fontId="28" fillId="34" borderId="82" xfId="2" applyFont="1" applyFill="1" applyBorder="1"/>
    <xf numFmtId="0" fontId="28" fillId="34" borderId="83" xfId="2" applyFont="1" applyFill="1" applyBorder="1"/>
    <xf numFmtId="0" fontId="29" fillId="37" borderId="0" xfId="2" applyFont="1" applyFill="1" applyAlignment="1">
      <alignment wrapText="1"/>
    </xf>
    <xf numFmtId="0" fontId="29" fillId="34" borderId="0" xfId="2" applyFont="1" applyFill="1" applyAlignment="1">
      <alignment wrapText="1"/>
    </xf>
    <xf numFmtId="9" fontId="27" fillId="34" borderId="0" xfId="0" applyNumberFormat="1" applyFont="1" applyFill="1" applyAlignment="1">
      <alignment horizontal="left" wrapText="1"/>
    </xf>
    <xf numFmtId="0" fontId="27" fillId="34" borderId="0" xfId="0" applyFont="1" applyFill="1"/>
    <xf numFmtId="168" fontId="28" fillId="3" borderId="0" xfId="2" applyNumberFormat="1" applyFont="1" applyFill="1"/>
    <xf numFmtId="0" fontId="28" fillId="3" borderId="144" xfId="2" applyFont="1" applyFill="1" applyBorder="1"/>
    <xf numFmtId="44" fontId="28" fillId="3" borderId="144" xfId="2" applyNumberFormat="1" applyFont="1" applyFill="1" applyBorder="1"/>
    <xf numFmtId="44" fontId="36" fillId="3" borderId="145" xfId="7" applyFont="1" applyFill="1" applyBorder="1" applyAlignment="1">
      <alignment horizontal="right" vertical="center"/>
    </xf>
    <xf numFmtId="0" fontId="28" fillId="3" borderId="0" xfId="2" applyFont="1" applyFill="1" applyAlignment="1">
      <alignment horizontal="center"/>
    </xf>
    <xf numFmtId="0" fontId="32" fillId="3" borderId="130" xfId="2" applyFont="1" applyFill="1" applyBorder="1" applyAlignment="1">
      <alignment horizontal="left" vertical="center"/>
    </xf>
    <xf numFmtId="44" fontId="29" fillId="3" borderId="110" xfId="7" applyFont="1" applyFill="1" applyBorder="1" applyAlignment="1">
      <alignment horizontal="center" vertical="center"/>
    </xf>
    <xf numFmtId="0" fontId="15" fillId="9" borderId="91" xfId="46" applyBorder="1" applyAlignment="1">
      <alignment vertical="center"/>
    </xf>
    <xf numFmtId="0" fontId="15" fillId="9" borderId="129" xfId="46" applyBorder="1"/>
    <xf numFmtId="0" fontId="15" fillId="9" borderId="129" xfId="46" applyBorder="1" applyAlignment="1">
      <alignment horizontal="center"/>
    </xf>
    <xf numFmtId="0" fontId="15" fillId="9" borderId="123" xfId="46" applyBorder="1" applyAlignment="1">
      <alignment vertical="center"/>
    </xf>
    <xf numFmtId="0" fontId="15" fillId="9" borderId="131" xfId="46" applyBorder="1"/>
    <xf numFmtId="0" fontId="15" fillId="9" borderId="131" xfId="46" applyBorder="1" applyAlignment="1">
      <alignment horizontal="center"/>
    </xf>
    <xf numFmtId="8" fontId="28" fillId="3" borderId="0" xfId="2" applyNumberFormat="1" applyFont="1" applyFill="1"/>
    <xf numFmtId="170" fontId="28" fillId="3" borderId="144" xfId="2" applyNumberFormat="1" applyFont="1" applyFill="1" applyBorder="1"/>
    <xf numFmtId="0" fontId="28" fillId="0" borderId="0" xfId="2" applyFont="1" applyAlignment="1">
      <alignment horizontal="center"/>
    </xf>
    <xf numFmtId="0" fontId="28" fillId="3" borderId="131" xfId="2" applyFont="1" applyFill="1" applyBorder="1" applyAlignment="1">
      <alignment horizontal="center"/>
    </xf>
    <xf numFmtId="0" fontId="32" fillId="3" borderId="133" xfId="2" applyFont="1" applyFill="1" applyBorder="1" applyAlignment="1">
      <alignment horizontal="center"/>
    </xf>
    <xf numFmtId="0" fontId="29" fillId="0" borderId="0" xfId="0" applyFont="1" applyAlignment="1">
      <alignment horizontal="center"/>
    </xf>
    <xf numFmtId="0" fontId="25" fillId="0" borderId="0" xfId="0" applyFont="1" applyAlignment="1">
      <alignment horizontal="center"/>
    </xf>
    <xf numFmtId="0" fontId="29" fillId="3" borderId="55" xfId="2" applyFont="1" applyFill="1" applyBorder="1" applyAlignment="1">
      <alignment horizontal="center"/>
    </xf>
    <xf numFmtId="169" fontId="28" fillId="3" borderId="0" xfId="2" applyNumberFormat="1" applyFont="1" applyFill="1" applyAlignment="1">
      <alignment horizontal="center"/>
    </xf>
    <xf numFmtId="0" fontId="28" fillId="3" borderId="56" xfId="2" applyFont="1" applyFill="1" applyBorder="1" applyAlignment="1">
      <alignment horizontal="center"/>
    </xf>
    <xf numFmtId="0" fontId="29" fillId="3" borderId="55" xfId="2" applyFont="1" applyFill="1" applyBorder="1" applyAlignment="1">
      <alignment horizontal="center" vertical="center"/>
    </xf>
    <xf numFmtId="0" fontId="29" fillId="3" borderId="0" xfId="2" applyFont="1" applyFill="1" applyAlignment="1">
      <alignment horizontal="center" vertical="center"/>
    </xf>
    <xf numFmtId="0" fontId="29" fillId="3" borderId="117" xfId="2" applyFont="1" applyFill="1" applyBorder="1" applyAlignment="1">
      <alignment horizontal="center"/>
    </xf>
    <xf numFmtId="0" fontId="32" fillId="0" borderId="0" xfId="2" applyFont="1" applyAlignment="1">
      <alignment horizontal="center"/>
    </xf>
    <xf numFmtId="0" fontId="67" fillId="37" borderId="0" xfId="48" applyFont="1" applyFill="1"/>
    <xf numFmtId="0" fontId="16" fillId="12" borderId="57" xfId="0" applyFont="1" applyFill="1" applyBorder="1" applyAlignment="1">
      <alignment vertical="center"/>
    </xf>
    <xf numFmtId="0" fontId="16" fillId="12" borderId="65" xfId="0" applyFont="1" applyFill="1" applyBorder="1" applyAlignment="1">
      <alignment vertical="center"/>
    </xf>
    <xf numFmtId="8" fontId="44" fillId="9" borderId="57" xfId="46" applyNumberFormat="1" applyFont="1" applyBorder="1" applyAlignment="1">
      <alignment wrapText="1"/>
    </xf>
    <xf numFmtId="174" fontId="0" fillId="24" borderId="0" xfId="0" applyNumberFormat="1" applyFill="1" applyAlignment="1">
      <alignment horizontal="center" vertical="center" wrapText="1"/>
    </xf>
    <xf numFmtId="49" fontId="27" fillId="20" borderId="57" xfId="0" applyNumberFormat="1" applyFont="1" applyFill="1" applyBorder="1" applyAlignment="1">
      <alignment horizontal="center" vertical="center" wrapText="1"/>
    </xf>
    <xf numFmtId="10" fontId="27" fillId="0" borderId="0" xfId="0" applyNumberFormat="1" applyFont="1"/>
    <xf numFmtId="8" fontId="27" fillId="0" borderId="0" xfId="0" applyNumberFormat="1" applyFont="1"/>
    <xf numFmtId="170" fontId="38" fillId="0" borderId="0" xfId="0" applyNumberFormat="1" applyFont="1" applyAlignment="1">
      <alignment wrapText="1"/>
    </xf>
    <xf numFmtId="165" fontId="38" fillId="0" borderId="0" xfId="0" applyNumberFormat="1" applyFont="1" applyAlignment="1">
      <alignment wrapText="1"/>
    </xf>
    <xf numFmtId="8" fontId="38" fillId="0" borderId="0" xfId="0" applyNumberFormat="1" applyFont="1" applyAlignment="1">
      <alignment wrapText="1"/>
    </xf>
    <xf numFmtId="177" fontId="27" fillId="0" borderId="0" xfId="0" applyNumberFormat="1" applyFont="1"/>
    <xf numFmtId="0" fontId="45" fillId="3" borderId="93" xfId="0" applyFont="1" applyFill="1" applyBorder="1" applyAlignment="1">
      <alignment wrapText="1"/>
    </xf>
    <xf numFmtId="0" fontId="45" fillId="3" borderId="94" xfId="0" applyFont="1" applyFill="1" applyBorder="1" applyAlignment="1">
      <alignment wrapText="1"/>
    </xf>
    <xf numFmtId="8" fontId="15" fillId="9" borderId="86" xfId="46" applyNumberFormat="1" applyBorder="1" applyAlignment="1">
      <alignment vertical="center" wrapText="1"/>
    </xf>
    <xf numFmtId="177" fontId="15" fillId="9" borderId="87" xfId="46" applyNumberFormat="1" applyBorder="1" applyAlignment="1">
      <alignment horizontal="center" vertical="center" wrapText="1"/>
    </xf>
    <xf numFmtId="8" fontId="15" fillId="9" borderId="61" xfId="46" applyNumberFormat="1" applyBorder="1" applyAlignment="1">
      <alignment wrapText="1"/>
    </xf>
    <xf numFmtId="8" fontId="15" fillId="9" borderId="62" xfId="46" applyNumberFormat="1" applyBorder="1" applyAlignment="1">
      <alignment wrapText="1"/>
    </xf>
    <xf numFmtId="8" fontId="15" fillId="9" borderId="120" xfId="46" applyNumberFormat="1" applyBorder="1" applyAlignment="1">
      <alignment wrapText="1"/>
    </xf>
    <xf numFmtId="8" fontId="15" fillId="9" borderId="121" xfId="46" applyNumberFormat="1" applyBorder="1" applyAlignment="1">
      <alignment wrapText="1"/>
    </xf>
    <xf numFmtId="0" fontId="28" fillId="12" borderId="57" xfId="0" applyFont="1" applyFill="1" applyBorder="1" applyAlignment="1">
      <alignment wrapText="1"/>
    </xf>
    <xf numFmtId="0" fontId="67" fillId="3" borderId="0" xfId="0" applyFont="1" applyFill="1"/>
    <xf numFmtId="0" fontId="0" fillId="37" borderId="0" xfId="0" applyFill="1"/>
    <xf numFmtId="0" fontId="0" fillId="34" borderId="0" xfId="0" applyFill="1"/>
    <xf numFmtId="0" fontId="15" fillId="9" borderId="112" xfId="46" applyBorder="1" applyAlignment="1">
      <alignment vertical="center"/>
    </xf>
    <xf numFmtId="0" fontId="0" fillId="3" borderId="88" xfId="0" applyFill="1" applyBorder="1"/>
    <xf numFmtId="0" fontId="72" fillId="9" borderId="88" xfId="46" applyFont="1" applyBorder="1" applyAlignment="1">
      <alignment vertical="center"/>
    </xf>
    <xf numFmtId="0" fontId="73" fillId="9" borderId="88" xfId="46" applyFont="1" applyBorder="1" applyAlignment="1">
      <alignment vertical="center" wrapText="1"/>
    </xf>
    <xf numFmtId="0" fontId="0" fillId="0" borderId="129" xfId="0" applyBorder="1"/>
    <xf numFmtId="0" fontId="0" fillId="0" borderId="92" xfId="0" applyBorder="1"/>
    <xf numFmtId="0" fontId="0" fillId="0" borderId="110" xfId="0" applyBorder="1"/>
    <xf numFmtId="0" fontId="0" fillId="0" borderId="130" xfId="0" applyBorder="1"/>
    <xf numFmtId="1" fontId="72" fillId="9" borderId="146" xfId="46" applyNumberFormat="1" applyFont="1" applyBorder="1" applyAlignment="1">
      <alignment vertical="center"/>
    </xf>
    <xf numFmtId="1" fontId="73" fillId="9" borderId="146" xfId="46" applyNumberFormat="1" applyFont="1" applyBorder="1" applyAlignment="1">
      <alignment vertical="center"/>
    </xf>
    <xf numFmtId="2" fontId="15" fillId="9" borderId="92" xfId="46" applyNumberFormat="1" applyBorder="1" applyAlignment="1">
      <alignment horizontal="center"/>
    </xf>
    <xf numFmtId="1" fontId="29" fillId="3" borderId="0" xfId="2" applyNumberFormat="1" applyFont="1" applyFill="1" applyAlignment="1">
      <alignment horizontal="center" vertical="center"/>
    </xf>
    <xf numFmtId="173" fontId="28" fillId="3" borderId="0" xfId="2" applyNumberFormat="1" applyFont="1" applyFill="1" applyAlignment="1">
      <alignment horizontal="center"/>
    </xf>
    <xf numFmtId="0" fontId="27" fillId="20" borderId="141" xfId="0" applyFont="1" applyFill="1" applyBorder="1" applyAlignment="1">
      <alignment horizontal="center" vertical="center" wrapText="1"/>
    </xf>
    <xf numFmtId="0" fontId="55" fillId="0" borderId="0" xfId="0" applyFont="1" applyAlignment="1">
      <alignment horizontal="center" vertical="center" wrapText="1"/>
    </xf>
    <xf numFmtId="0" fontId="35" fillId="0" borderId="0" xfId="5" applyFont="1" applyFill="1"/>
    <xf numFmtId="8" fontId="28" fillId="0" borderId="0" xfId="2" applyNumberFormat="1" applyFont="1"/>
    <xf numFmtId="175" fontId="28" fillId="0" borderId="0" xfId="2" applyNumberFormat="1" applyFont="1"/>
    <xf numFmtId="8" fontId="28" fillId="0" borderId="0" xfId="2" applyNumberFormat="1" applyFont="1" applyAlignment="1">
      <alignment horizontal="left"/>
    </xf>
    <xf numFmtId="0" fontId="27" fillId="24" borderId="0" xfId="0" applyFont="1" applyFill="1" applyAlignment="1">
      <alignment horizontal="center"/>
    </xf>
    <xf numFmtId="0" fontId="28" fillId="2" borderId="0" xfId="0" applyFont="1" applyFill="1" applyAlignment="1">
      <alignment wrapText="1"/>
    </xf>
    <xf numFmtId="0" fontId="28" fillId="2" borderId="0" xfId="0" applyFont="1" applyFill="1"/>
    <xf numFmtId="167" fontId="28" fillId="39" borderId="58" xfId="2" applyNumberFormat="1" applyFont="1" applyFill="1" applyBorder="1"/>
    <xf numFmtId="0" fontId="28" fillId="39" borderId="121" xfId="2" applyFont="1" applyFill="1" applyBorder="1" applyAlignment="1">
      <alignment horizontal="right"/>
    </xf>
    <xf numFmtId="9" fontId="28" fillId="39" borderId="77" xfId="2" applyNumberFormat="1" applyFont="1" applyFill="1" applyBorder="1"/>
    <xf numFmtId="4" fontId="74" fillId="9" borderId="20" xfId="46" applyNumberFormat="1" applyFont="1" applyAlignment="1">
      <alignment horizontal="right"/>
    </xf>
    <xf numFmtId="4" fontId="74" fillId="9" borderId="79" xfId="46" applyNumberFormat="1" applyFont="1" applyBorder="1" applyAlignment="1">
      <alignment horizontal="right"/>
    </xf>
    <xf numFmtId="4" fontId="74" fillId="9" borderId="119" xfId="46" applyNumberFormat="1" applyFont="1" applyBorder="1"/>
    <xf numFmtId="4" fontId="74" fillId="9" borderId="79" xfId="46" applyNumberFormat="1" applyFont="1" applyBorder="1"/>
    <xf numFmtId="2" fontId="15" fillId="9" borderId="132" xfId="46" applyNumberFormat="1" applyBorder="1" applyAlignment="1">
      <alignment horizontal="center"/>
    </xf>
    <xf numFmtId="8" fontId="36" fillId="3" borderId="144" xfId="7" applyNumberFormat="1" applyFont="1" applyFill="1" applyBorder="1" applyAlignment="1">
      <alignment horizontal="right" vertical="center"/>
    </xf>
    <xf numFmtId="173" fontId="28" fillId="3" borderId="144" xfId="2" applyNumberFormat="1" applyFont="1" applyFill="1" applyBorder="1" applyAlignment="1">
      <alignment horizontal="center"/>
    </xf>
    <xf numFmtId="49" fontId="75" fillId="0" borderId="0" xfId="2" applyNumberFormat="1" applyFont="1"/>
    <xf numFmtId="0" fontId="75" fillId="0" borderId="0" xfId="2" applyFont="1"/>
    <xf numFmtId="0" fontId="75" fillId="3" borderId="130" xfId="2" applyFont="1" applyFill="1" applyBorder="1" applyAlignment="1">
      <alignment vertical="center"/>
    </xf>
    <xf numFmtId="0" fontId="75" fillId="3" borderId="0" xfId="2" applyFont="1" applyFill="1"/>
    <xf numFmtId="0" fontId="75" fillId="3" borderId="0" xfId="2" applyFont="1" applyFill="1" applyAlignment="1">
      <alignment horizontal="center"/>
    </xf>
    <xf numFmtId="44" fontId="75" fillId="3" borderId="0" xfId="2" applyNumberFormat="1" applyFont="1" applyFill="1"/>
    <xf numFmtId="44" fontId="75" fillId="3" borderId="110" xfId="2" applyNumberFormat="1" applyFont="1" applyFill="1" applyBorder="1"/>
    <xf numFmtId="49" fontId="45" fillId="0" borderId="0" xfId="2" applyNumberFormat="1" applyFont="1"/>
    <xf numFmtId="0" fontId="45" fillId="3" borderId="143" xfId="2" applyFont="1" applyFill="1" applyBorder="1"/>
    <xf numFmtId="0" fontId="45" fillId="3" borderId="144" xfId="2" applyFont="1" applyFill="1" applyBorder="1"/>
    <xf numFmtId="0" fontId="45" fillId="3" borderId="144" xfId="2" applyFont="1" applyFill="1" applyBorder="1" applyAlignment="1">
      <alignment horizontal="center"/>
    </xf>
    <xf numFmtId="44" fontId="45" fillId="3" borderId="144" xfId="2" applyNumberFormat="1" applyFont="1" applyFill="1" applyBorder="1"/>
    <xf numFmtId="44" fontId="38" fillId="3" borderId="144" xfId="7" applyFont="1" applyFill="1" applyBorder="1" applyAlignment="1">
      <alignment horizontal="right" vertical="center"/>
    </xf>
    <xf numFmtId="44" fontId="38" fillId="3" borderId="145" xfId="7" applyFont="1" applyFill="1" applyBorder="1" applyAlignment="1">
      <alignment horizontal="right" vertical="center"/>
    </xf>
    <xf numFmtId="0" fontId="45" fillId="0" borderId="0" xfId="2" applyFont="1"/>
    <xf numFmtId="8" fontId="45" fillId="0" borderId="0" xfId="2" applyNumberFormat="1" applyFont="1"/>
    <xf numFmtId="0" fontId="63" fillId="3" borderId="143" xfId="2" applyFont="1" applyFill="1" applyBorder="1" applyAlignment="1">
      <alignment horizontal="left" vertical="center"/>
    </xf>
    <xf numFmtId="0" fontId="75" fillId="3" borderId="123" xfId="2" applyFont="1" applyFill="1" applyBorder="1"/>
    <xf numFmtId="44" fontId="75" fillId="3" borderId="131" xfId="6" applyFont="1" applyFill="1" applyBorder="1"/>
    <xf numFmtId="0" fontId="75" fillId="3" borderId="131" xfId="2" applyFont="1" applyFill="1" applyBorder="1" applyAlignment="1">
      <alignment horizontal="center"/>
    </xf>
    <xf numFmtId="44" fontId="75" fillId="3" borderId="131" xfId="2" applyNumberFormat="1" applyFont="1" applyFill="1" applyBorder="1"/>
    <xf numFmtId="44" fontId="27" fillId="3" borderId="131" xfId="7" applyFont="1" applyFill="1" applyBorder="1" applyAlignment="1">
      <alignment horizontal="right" vertical="center"/>
    </xf>
    <xf numFmtId="44" fontId="27" fillId="3" borderId="132" xfId="7" applyFont="1" applyFill="1" applyBorder="1" applyAlignment="1">
      <alignment horizontal="right" vertical="center"/>
    </xf>
    <xf numFmtId="44" fontId="32" fillId="3" borderId="133" xfId="7" applyFont="1" applyFill="1" applyBorder="1" applyAlignment="1">
      <alignment horizontal="right" vertical="center"/>
    </xf>
    <xf numFmtId="0" fontId="75" fillId="3" borderId="135" xfId="2" applyFont="1" applyFill="1" applyBorder="1"/>
    <xf numFmtId="0" fontId="75" fillId="3" borderId="133" xfId="2" applyFont="1" applyFill="1" applyBorder="1"/>
    <xf numFmtId="0" fontId="75" fillId="3" borderId="133" xfId="2" applyFont="1" applyFill="1" applyBorder="1" applyAlignment="1">
      <alignment horizontal="center"/>
    </xf>
    <xf numFmtId="44" fontId="75" fillId="3" borderId="133" xfId="2" applyNumberFormat="1" applyFont="1" applyFill="1" applyBorder="1"/>
    <xf numFmtId="44" fontId="27" fillId="3" borderId="133" xfId="7" applyFont="1" applyFill="1" applyBorder="1" applyAlignment="1">
      <alignment horizontal="right" vertical="center"/>
    </xf>
    <xf numFmtId="44" fontId="27" fillId="3" borderId="134" xfId="7" applyFont="1" applyFill="1" applyBorder="1" applyAlignment="1">
      <alignment horizontal="right" vertical="center"/>
    </xf>
    <xf numFmtId="0" fontId="25" fillId="24" borderId="0" xfId="0" applyFont="1" applyFill="1"/>
    <xf numFmtId="0" fontId="0" fillId="3" borderId="50" xfId="0" applyFill="1" applyBorder="1"/>
    <xf numFmtId="0" fontId="0" fillId="3" borderId="56" xfId="0" applyFill="1" applyBorder="1"/>
    <xf numFmtId="0" fontId="0" fillId="3" borderId="54" xfId="0" applyFill="1" applyBorder="1"/>
    <xf numFmtId="0" fontId="0" fillId="3" borderId="154" xfId="0" applyFill="1" applyBorder="1"/>
    <xf numFmtId="0" fontId="0" fillId="3" borderId="122" xfId="0" applyFill="1" applyBorder="1"/>
    <xf numFmtId="0" fontId="70" fillId="11" borderId="0" xfId="0" applyFont="1" applyFill="1" applyAlignment="1">
      <alignment horizontal="center" vertical="center"/>
    </xf>
    <xf numFmtId="0" fontId="70" fillId="0" borderId="0" xfId="0" applyFont="1" applyAlignment="1">
      <alignment horizontal="center"/>
    </xf>
    <xf numFmtId="0" fontId="70" fillId="11" borderId="0" xfId="0" applyFont="1" applyFill="1" applyAlignment="1">
      <alignment horizontal="center" vertical="center" wrapText="1"/>
    </xf>
    <xf numFmtId="0" fontId="70" fillId="28" borderId="0" xfId="0" applyFont="1" applyFill="1" applyAlignment="1">
      <alignment horizontal="center" vertical="center"/>
    </xf>
    <xf numFmtId="174" fontId="70" fillId="28" borderId="0" xfId="0" applyNumberFormat="1" applyFont="1" applyFill="1" applyAlignment="1">
      <alignment horizontal="center" vertical="center"/>
    </xf>
    <xf numFmtId="0" fontId="70" fillId="37" borderId="0" xfId="0" applyFont="1" applyFill="1" applyAlignment="1">
      <alignment horizontal="center" vertical="center"/>
    </xf>
    <xf numFmtId="174" fontId="70" fillId="37" borderId="0" xfId="0" applyNumberFormat="1" applyFont="1" applyFill="1" applyAlignment="1">
      <alignment horizontal="center" vertical="center"/>
    </xf>
    <xf numFmtId="0" fontId="70" fillId="3" borderId="0" xfId="0" applyFont="1" applyFill="1" applyAlignment="1">
      <alignment horizontal="center" vertical="center"/>
    </xf>
    <xf numFmtId="44" fontId="70" fillId="3" borderId="0" xfId="0" applyNumberFormat="1" applyFont="1" applyFill="1" applyAlignment="1">
      <alignment horizontal="center" vertical="center"/>
    </xf>
    <xf numFmtId="0" fontId="17" fillId="27" borderId="57" xfId="0" applyFont="1" applyFill="1" applyBorder="1"/>
    <xf numFmtId="0" fontId="78" fillId="11" borderId="0" xfId="0" applyFont="1" applyFill="1"/>
    <xf numFmtId="0" fontId="19" fillId="11" borderId="0" xfId="0" applyFont="1" applyFill="1"/>
    <xf numFmtId="0" fontId="77" fillId="11" borderId="0" xfId="0" applyFont="1" applyFill="1"/>
    <xf numFmtId="0" fontId="22" fillId="7" borderId="57" xfId="0" applyFont="1" applyFill="1" applyBorder="1" applyAlignment="1" applyProtection="1">
      <alignment wrapText="1"/>
      <protection locked="0"/>
    </xf>
    <xf numFmtId="0" fontId="16" fillId="2" borderId="57" xfId="0" applyFont="1" applyFill="1" applyBorder="1" applyProtection="1">
      <protection locked="0"/>
    </xf>
    <xf numFmtId="0" fontId="19" fillId="2" borderId="57" xfId="0" applyFont="1" applyFill="1" applyBorder="1" applyProtection="1">
      <protection locked="0"/>
    </xf>
    <xf numFmtId="0" fontId="28" fillId="2" borderId="57" xfId="2" applyFont="1" applyFill="1" applyBorder="1" applyProtection="1">
      <protection locked="0"/>
    </xf>
    <xf numFmtId="0" fontId="28" fillId="2" borderId="58" xfId="2" applyFont="1" applyFill="1" applyBorder="1" applyAlignment="1" applyProtection="1">
      <alignment horizontal="right"/>
      <protection locked="0"/>
    </xf>
    <xf numFmtId="0" fontId="28" fillId="2" borderId="4" xfId="2" applyFont="1" applyFill="1" applyBorder="1" applyAlignment="1" applyProtection="1">
      <alignment horizontal="right"/>
      <protection locked="0"/>
    </xf>
    <xf numFmtId="0" fontId="28" fillId="2" borderId="62" xfId="2" applyFont="1" applyFill="1" applyBorder="1" applyAlignment="1" applyProtection="1">
      <alignment horizontal="right"/>
      <protection locked="0"/>
    </xf>
    <xf numFmtId="0" fontId="28" fillId="2" borderId="121" xfId="2" applyFont="1" applyFill="1" applyBorder="1" applyAlignment="1" applyProtection="1">
      <alignment horizontal="right"/>
      <protection locked="0"/>
    </xf>
    <xf numFmtId="0" fontId="28" fillId="37" borderId="82" xfId="2" applyFont="1" applyFill="1" applyBorder="1" applyProtection="1">
      <protection locked="0"/>
    </xf>
    <xf numFmtId="0" fontId="28" fillId="37" borderId="83" xfId="2" applyFont="1" applyFill="1" applyBorder="1" applyProtection="1">
      <protection locked="0"/>
    </xf>
    <xf numFmtId="0" fontId="28" fillId="34" borderId="82" xfId="2" applyFont="1" applyFill="1" applyBorder="1" applyProtection="1">
      <protection locked="0"/>
    </xf>
    <xf numFmtId="0" fontId="28" fillId="34" borderId="83" xfId="2" applyFont="1" applyFill="1" applyBorder="1" applyProtection="1">
      <protection locked="0"/>
    </xf>
    <xf numFmtId="167" fontId="28" fillId="2" borderId="58" xfId="2" applyNumberFormat="1" applyFont="1" applyFill="1" applyBorder="1" applyProtection="1">
      <protection locked="0"/>
    </xf>
    <xf numFmtId="9" fontId="28" fillId="37" borderId="77" xfId="2" applyNumberFormat="1" applyFont="1" applyFill="1" applyBorder="1" applyProtection="1">
      <protection locked="0"/>
    </xf>
    <xf numFmtId="9" fontId="28" fillId="34" borderId="77" xfId="2" applyNumberFormat="1" applyFont="1" applyFill="1" applyBorder="1" applyProtection="1">
      <protection locked="0"/>
    </xf>
    <xf numFmtId="0" fontId="77" fillId="12" borderId="45" xfId="0" applyFont="1" applyFill="1" applyBorder="1"/>
    <xf numFmtId="10" fontId="15" fillId="9" borderId="46" xfId="46" applyNumberFormat="1" applyBorder="1"/>
    <xf numFmtId="10" fontId="21" fillId="31" borderId="50" xfId="0" applyNumberFormat="1" applyFont="1" applyFill="1" applyBorder="1" applyProtection="1">
      <protection locked="0"/>
    </xf>
    <xf numFmtId="10" fontId="21" fillId="31" borderId="52" xfId="0" applyNumberFormat="1" applyFont="1" applyFill="1" applyBorder="1" applyProtection="1">
      <protection locked="0"/>
    </xf>
    <xf numFmtId="10" fontId="21" fillId="31" borderId="54" xfId="0" applyNumberFormat="1" applyFont="1" applyFill="1" applyBorder="1" applyProtection="1">
      <protection locked="0"/>
    </xf>
    <xf numFmtId="10" fontId="21" fillId="7" borderId="52" xfId="0" applyNumberFormat="1" applyFont="1" applyFill="1" applyBorder="1" applyProtection="1">
      <protection locked="0"/>
    </xf>
    <xf numFmtId="10" fontId="21" fillId="7" borderId="54" xfId="0" applyNumberFormat="1" applyFont="1" applyFill="1" applyBorder="1" applyProtection="1">
      <protection locked="0"/>
    </xf>
    <xf numFmtId="49" fontId="21" fillId="36" borderId="113" xfId="0" applyNumberFormat="1" applyFont="1" applyFill="1" applyBorder="1" applyProtection="1">
      <protection locked="0"/>
    </xf>
    <xf numFmtId="0" fontId="17" fillId="2" borderId="57" xfId="0" applyFont="1" applyFill="1" applyBorder="1" applyAlignment="1" applyProtection="1">
      <alignment vertical="center" wrapText="1"/>
      <protection locked="0"/>
    </xf>
    <xf numFmtId="0" fontId="17" fillId="2" borderId="57" xfId="0" applyFont="1" applyFill="1" applyBorder="1" applyAlignment="1" applyProtection="1">
      <alignment wrapText="1"/>
      <protection locked="0"/>
    </xf>
    <xf numFmtId="8" fontId="17" fillId="2" borderId="65" xfId="0" applyNumberFormat="1" applyFont="1" applyFill="1" applyBorder="1" applyAlignment="1" applyProtection="1">
      <alignment wrapText="1"/>
      <protection locked="0"/>
    </xf>
    <xf numFmtId="0" fontId="27" fillId="2" borderId="60" xfId="0" applyFont="1" applyFill="1" applyBorder="1" applyAlignment="1" applyProtection="1">
      <alignment horizontal="left" wrapText="1"/>
      <protection locked="0"/>
    </xf>
    <xf numFmtId="14" fontId="27" fillId="2" borderId="60" xfId="0" applyNumberFormat="1" applyFont="1" applyFill="1" applyBorder="1" applyAlignment="1" applyProtection="1">
      <alignment wrapText="1"/>
      <protection locked="0"/>
    </xf>
    <xf numFmtId="0" fontId="27" fillId="2" borderId="48" xfId="0" applyFont="1" applyFill="1" applyBorder="1" applyAlignment="1" applyProtection="1">
      <alignment horizontal="left" wrapText="1"/>
      <protection locked="0"/>
    </xf>
    <xf numFmtId="14" fontId="27" fillId="2" borderId="48" xfId="0" applyNumberFormat="1" applyFont="1" applyFill="1" applyBorder="1" applyAlignment="1" applyProtection="1">
      <alignment wrapText="1"/>
      <protection locked="0"/>
    </xf>
    <xf numFmtId="0" fontId="27" fillId="2" borderId="60" xfId="0" applyFont="1" applyFill="1" applyBorder="1" applyAlignment="1" applyProtection="1">
      <alignment wrapText="1"/>
      <protection locked="0"/>
    </xf>
    <xf numFmtId="0" fontId="27" fillId="2" borderId="48" xfId="0" applyFont="1" applyFill="1" applyBorder="1" applyAlignment="1" applyProtection="1">
      <alignment wrapText="1"/>
      <protection locked="0"/>
    </xf>
    <xf numFmtId="0" fontId="27" fillId="35" borderId="60" xfId="0" applyFont="1" applyFill="1" applyBorder="1" applyAlignment="1" applyProtection="1">
      <alignment wrapText="1"/>
      <protection locked="0"/>
    </xf>
    <xf numFmtId="0" fontId="27" fillId="35" borderId="48" xfId="0" applyFont="1" applyFill="1" applyBorder="1" applyAlignment="1" applyProtection="1">
      <alignment wrapText="1"/>
      <protection locked="0"/>
    </xf>
    <xf numFmtId="0" fontId="27" fillId="35" borderId="60" xfId="0" applyFont="1" applyFill="1" applyBorder="1" applyAlignment="1" applyProtection="1">
      <alignment horizontal="center" wrapText="1"/>
      <protection locked="0"/>
    </xf>
    <xf numFmtId="0" fontId="27" fillId="35" borderId="48" xfId="0" applyFont="1" applyFill="1" applyBorder="1" applyAlignment="1" applyProtection="1">
      <alignment horizontal="center" wrapText="1"/>
      <protection locked="0"/>
    </xf>
    <xf numFmtId="0" fontId="27" fillId="2" borderId="60" xfId="0" applyFont="1" applyFill="1" applyBorder="1" applyAlignment="1" applyProtection="1">
      <alignment horizontal="center" wrapText="1"/>
      <protection locked="0"/>
    </xf>
    <xf numFmtId="17" fontId="27" fillId="2" borderId="60" xfId="0" applyNumberFormat="1" applyFont="1" applyFill="1" applyBorder="1" applyAlignment="1" applyProtection="1">
      <alignment wrapText="1"/>
      <protection locked="0"/>
    </xf>
    <xf numFmtId="0" fontId="27" fillId="2" borderId="48" xfId="0" applyFont="1" applyFill="1" applyBorder="1" applyAlignment="1" applyProtection="1">
      <alignment horizontal="center" wrapText="1"/>
      <protection locked="0"/>
    </xf>
    <xf numFmtId="17" fontId="27" fillId="2" borderId="48" xfId="0" applyNumberFormat="1" applyFont="1" applyFill="1" applyBorder="1" applyAlignment="1" applyProtection="1">
      <alignment wrapText="1"/>
      <protection locked="0"/>
    </xf>
    <xf numFmtId="176" fontId="27" fillId="2" borderId="48" xfId="0" applyNumberFormat="1" applyFont="1" applyFill="1" applyBorder="1" applyAlignment="1" applyProtection="1">
      <alignment horizontal="center" wrapText="1"/>
      <protection locked="0"/>
    </xf>
    <xf numFmtId="8" fontId="44" fillId="9" borderId="60" xfId="46" applyNumberFormat="1" applyFont="1" applyBorder="1" applyProtection="1">
      <protection locked="0"/>
    </xf>
    <xf numFmtId="8" fontId="44" fillId="9" borderId="48" xfId="46" applyNumberFormat="1" applyFont="1" applyBorder="1" applyProtection="1">
      <protection locked="0"/>
    </xf>
    <xf numFmtId="171" fontId="27" fillId="2" borderId="60" xfId="0" applyNumberFormat="1" applyFont="1" applyFill="1" applyBorder="1" applyAlignment="1" applyProtection="1">
      <alignment wrapText="1"/>
      <protection locked="0"/>
    </xf>
    <xf numFmtId="171" fontId="27" fillId="2" borderId="48" xfId="0" applyNumberFormat="1" applyFont="1" applyFill="1" applyBorder="1" applyAlignment="1" applyProtection="1">
      <alignment wrapText="1"/>
      <protection locked="0"/>
    </xf>
    <xf numFmtId="165" fontId="27" fillId="35" borderId="48" xfId="0" applyNumberFormat="1" applyFont="1" applyFill="1" applyBorder="1" applyAlignment="1" applyProtection="1">
      <alignment wrapText="1"/>
      <protection locked="0"/>
    </xf>
    <xf numFmtId="165" fontId="27" fillId="2" borderId="61" xfId="0" applyNumberFormat="1" applyFont="1" applyFill="1" applyBorder="1" applyAlignment="1" applyProtection="1">
      <alignment wrapText="1"/>
      <protection locked="0"/>
    </xf>
    <xf numFmtId="165" fontId="27" fillId="2" borderId="57" xfId="0" applyNumberFormat="1" applyFont="1" applyFill="1" applyBorder="1" applyAlignment="1" applyProtection="1">
      <alignment wrapText="1"/>
      <protection locked="0"/>
    </xf>
    <xf numFmtId="165" fontId="27" fillId="2" borderId="62" xfId="0" applyNumberFormat="1" applyFont="1" applyFill="1" applyBorder="1" applyAlignment="1" applyProtection="1">
      <alignment wrapText="1"/>
      <protection locked="0"/>
    </xf>
    <xf numFmtId="165" fontId="27" fillId="2" borderId="120" xfId="0" applyNumberFormat="1" applyFont="1" applyFill="1" applyBorder="1" applyAlignment="1" applyProtection="1">
      <alignment wrapText="1"/>
      <protection locked="0"/>
    </xf>
    <xf numFmtId="165" fontId="27" fillId="2" borderId="58" xfId="0" applyNumberFormat="1" applyFont="1" applyFill="1" applyBorder="1" applyAlignment="1" applyProtection="1">
      <alignment wrapText="1"/>
      <protection locked="0"/>
    </xf>
    <xf numFmtId="165" fontId="27" fillId="2" borderId="121" xfId="0" applyNumberFormat="1" applyFont="1" applyFill="1" applyBorder="1" applyAlignment="1" applyProtection="1">
      <alignment wrapText="1"/>
      <protection locked="0"/>
    </xf>
    <xf numFmtId="0" fontId="27" fillId="2" borderId="57" xfId="0" applyFont="1" applyFill="1" applyBorder="1" applyAlignment="1" applyProtection="1">
      <alignment wrapText="1"/>
      <protection locked="0"/>
    </xf>
    <xf numFmtId="0" fontId="27" fillId="2" borderId="62" xfId="0" applyFont="1" applyFill="1" applyBorder="1" applyAlignment="1" applyProtection="1">
      <alignment wrapText="1"/>
      <protection locked="0"/>
    </xf>
    <xf numFmtId="0" fontId="27" fillId="2" borderId="58" xfId="0" applyFont="1" applyFill="1" applyBorder="1" applyAlignment="1" applyProtection="1">
      <alignment wrapText="1"/>
      <protection locked="0"/>
    </xf>
    <xf numFmtId="0" fontId="27" fillId="2" borderId="121" xfId="0" applyFont="1" applyFill="1" applyBorder="1" applyAlignment="1" applyProtection="1">
      <alignment wrapText="1"/>
      <protection locked="0"/>
    </xf>
    <xf numFmtId="10" fontId="27" fillId="2" borderId="57" xfId="1" applyNumberFormat="1" applyFont="1" applyFill="1" applyBorder="1" applyAlignment="1" applyProtection="1">
      <alignment horizontal="center" vertical="center" wrapText="1"/>
      <protection locked="0"/>
    </xf>
    <xf numFmtId="0" fontId="25" fillId="2" borderId="79" xfId="0" applyFont="1" applyFill="1" applyBorder="1" applyAlignment="1" applyProtection="1">
      <alignment vertical="center"/>
      <protection locked="0"/>
    </xf>
    <xf numFmtId="0" fontId="25" fillId="2" borderId="76" xfId="0" applyFont="1" applyFill="1" applyBorder="1" applyAlignment="1" applyProtection="1">
      <alignment vertical="center"/>
      <protection locked="0"/>
    </xf>
    <xf numFmtId="170" fontId="27" fillId="2" borderId="80" xfId="0" applyNumberFormat="1" applyFont="1" applyFill="1" applyBorder="1" applyAlignment="1" applyProtection="1">
      <alignment wrapText="1"/>
      <protection locked="0"/>
    </xf>
    <xf numFmtId="170" fontId="27" fillId="2" borderId="81" xfId="0" applyNumberFormat="1" applyFont="1" applyFill="1" applyBorder="1" applyAlignment="1" applyProtection="1">
      <alignment wrapText="1"/>
      <protection locked="0"/>
    </xf>
    <xf numFmtId="170" fontId="27" fillId="2" borderId="82" xfId="0" applyNumberFormat="1" applyFont="1" applyFill="1" applyBorder="1" applyAlignment="1" applyProtection="1">
      <alignment wrapText="1"/>
      <protection locked="0"/>
    </xf>
    <xf numFmtId="0" fontId="27" fillId="2" borderId="82" xfId="0" applyFont="1" applyFill="1" applyBorder="1" applyAlignment="1" applyProtection="1">
      <alignment wrapText="1"/>
      <protection locked="0"/>
    </xf>
    <xf numFmtId="0" fontId="27" fillId="2" borderId="83" xfId="0" applyFont="1" applyFill="1" applyBorder="1" applyAlignment="1" applyProtection="1">
      <alignment wrapText="1"/>
      <protection locked="0"/>
    </xf>
    <xf numFmtId="170" fontId="27" fillId="37" borderId="81" xfId="0" applyNumberFormat="1" applyFont="1" applyFill="1" applyBorder="1" applyAlignment="1" applyProtection="1">
      <alignment wrapText="1"/>
      <protection locked="0"/>
    </xf>
    <xf numFmtId="170" fontId="27" fillId="37" borderId="82" xfId="0" applyNumberFormat="1" applyFont="1" applyFill="1" applyBorder="1" applyAlignment="1" applyProtection="1">
      <alignment wrapText="1"/>
      <protection locked="0"/>
    </xf>
    <xf numFmtId="0" fontId="27" fillId="37" borderId="82" xfId="0" applyFont="1" applyFill="1" applyBorder="1" applyAlignment="1" applyProtection="1">
      <alignment wrapText="1"/>
      <protection locked="0"/>
    </xf>
    <xf numFmtId="0" fontId="27" fillId="37" borderId="83" xfId="0" applyFont="1" applyFill="1" applyBorder="1" applyAlignment="1" applyProtection="1">
      <alignment wrapText="1"/>
      <protection locked="0"/>
    </xf>
    <xf numFmtId="171" fontId="56" fillId="28" borderId="57" xfId="0" applyNumberFormat="1" applyFont="1" applyFill="1" applyBorder="1" applyAlignment="1" applyProtection="1">
      <alignment wrapText="1"/>
      <protection locked="0"/>
    </xf>
    <xf numFmtId="165" fontId="27" fillId="35" borderId="60" xfId="0" applyNumberFormat="1" applyFont="1" applyFill="1" applyBorder="1" applyAlignment="1" applyProtection="1">
      <alignment wrapText="1"/>
      <protection locked="0"/>
    </xf>
    <xf numFmtId="9" fontId="27" fillId="28" borderId="48" xfId="0" applyNumberFormat="1" applyFont="1" applyFill="1" applyBorder="1" applyAlignment="1" applyProtection="1">
      <alignment wrapText="1"/>
      <protection locked="0"/>
    </xf>
    <xf numFmtId="0" fontId="36" fillId="2" borderId="128" xfId="0" applyFont="1" applyFill="1" applyBorder="1" applyAlignment="1" applyProtection="1">
      <alignment horizontal="center" vertical="center" wrapText="1"/>
      <protection locked="0"/>
    </xf>
    <xf numFmtId="0" fontId="36" fillId="2" borderId="142" xfId="0" applyFont="1" applyFill="1" applyBorder="1" applyAlignment="1" applyProtection="1">
      <alignment horizontal="center" vertical="center" wrapText="1"/>
      <protection locked="0"/>
    </xf>
    <xf numFmtId="0" fontId="36" fillId="2" borderId="139" xfId="0" applyFont="1" applyFill="1" applyBorder="1" applyAlignment="1" applyProtection="1">
      <alignment horizontal="center" vertical="center" wrapText="1"/>
      <protection locked="0"/>
    </xf>
    <xf numFmtId="0" fontId="36" fillId="2" borderId="94" xfId="0" applyFont="1" applyFill="1" applyBorder="1" applyAlignment="1" applyProtection="1">
      <alignment horizontal="center" vertical="center" wrapText="1"/>
      <protection locked="0"/>
    </xf>
    <xf numFmtId="0" fontId="15" fillId="9" borderId="20" xfId="46" applyAlignment="1">
      <alignment wrapText="1"/>
    </xf>
    <xf numFmtId="0" fontId="61" fillId="2" borderId="79" xfId="0" applyFont="1" applyFill="1" applyBorder="1" applyAlignment="1" applyProtection="1">
      <alignment vertical="center"/>
      <protection locked="0"/>
    </xf>
    <xf numFmtId="0" fontId="61" fillId="2" borderId="76" xfId="0" applyFont="1" applyFill="1" applyBorder="1" applyAlignment="1" applyProtection="1">
      <alignment vertical="center"/>
      <protection locked="0"/>
    </xf>
    <xf numFmtId="170" fontId="60" fillId="2" borderId="80" xfId="0" applyNumberFormat="1" applyFont="1" applyFill="1" applyBorder="1" applyAlignment="1" applyProtection="1">
      <alignment wrapText="1"/>
      <protection locked="0"/>
    </xf>
    <xf numFmtId="165" fontId="27" fillId="2" borderId="104" xfId="0" applyNumberFormat="1" applyFont="1" applyFill="1" applyBorder="1" applyAlignment="1" applyProtection="1">
      <alignment wrapText="1"/>
      <protection locked="0"/>
    </xf>
    <xf numFmtId="165" fontId="27" fillId="2" borderId="105" xfId="0" applyNumberFormat="1" applyFont="1" applyFill="1" applyBorder="1" applyAlignment="1" applyProtection="1">
      <alignment wrapText="1"/>
      <protection locked="0"/>
    </xf>
    <xf numFmtId="165" fontId="27" fillId="2" borderId="106" xfId="0" applyNumberFormat="1" applyFont="1" applyFill="1" applyBorder="1" applyAlignment="1" applyProtection="1">
      <alignment wrapText="1"/>
      <protection locked="0"/>
    </xf>
    <xf numFmtId="165" fontId="27" fillId="2" borderId="107" xfId="0" applyNumberFormat="1" applyFont="1" applyFill="1" applyBorder="1" applyAlignment="1" applyProtection="1">
      <alignment wrapText="1"/>
      <protection locked="0"/>
    </xf>
    <xf numFmtId="165" fontId="27" fillId="2" borderId="108" xfId="0" applyNumberFormat="1" applyFont="1" applyFill="1" applyBorder="1" applyAlignment="1" applyProtection="1">
      <alignment wrapText="1"/>
      <protection locked="0"/>
    </xf>
    <xf numFmtId="0" fontId="36" fillId="2" borderId="96" xfId="0" applyFont="1" applyFill="1" applyBorder="1" applyAlignment="1" applyProtection="1">
      <alignment horizontal="center" vertical="center" wrapText="1"/>
      <protection locked="0"/>
    </xf>
    <xf numFmtId="0" fontId="36" fillId="2" borderId="97" xfId="0" applyFont="1" applyFill="1" applyBorder="1" applyAlignment="1" applyProtection="1">
      <alignment horizontal="center" vertical="center" wrapText="1"/>
      <protection locked="0"/>
    </xf>
    <xf numFmtId="0" fontId="36" fillId="2" borderId="110" xfId="0" applyFont="1" applyFill="1" applyBorder="1" applyAlignment="1" applyProtection="1">
      <alignment horizontal="center" vertical="center" wrapText="1"/>
      <protection locked="0"/>
    </xf>
    <xf numFmtId="0" fontId="36" fillId="2" borderId="111" xfId="0" applyFont="1" applyFill="1" applyBorder="1" applyAlignment="1" applyProtection="1">
      <alignment horizontal="center" vertical="center" wrapText="1"/>
      <protection locked="0"/>
    </xf>
    <xf numFmtId="0" fontId="27" fillId="2" borderId="105" xfId="0" applyFont="1" applyFill="1" applyBorder="1" applyAlignment="1" applyProtection="1">
      <alignment wrapText="1"/>
      <protection locked="0"/>
    </xf>
    <xf numFmtId="0" fontId="27" fillId="2" borderId="107" xfId="0" applyFont="1" applyFill="1" applyBorder="1" applyAlignment="1" applyProtection="1">
      <alignment wrapText="1"/>
      <protection locked="0"/>
    </xf>
    <xf numFmtId="0" fontId="27" fillId="2" borderId="108" xfId="0" applyFont="1" applyFill="1" applyBorder="1" applyAlignment="1" applyProtection="1">
      <alignment wrapText="1"/>
      <protection locked="0"/>
    </xf>
    <xf numFmtId="0" fontId="15" fillId="9" borderId="20" xfId="46" applyNumberFormat="1" applyAlignment="1">
      <alignment wrapText="1"/>
    </xf>
    <xf numFmtId="0" fontId="36" fillId="2" borderId="151" xfId="0" applyFont="1" applyFill="1" applyBorder="1" applyAlignment="1" applyProtection="1">
      <alignment horizontal="center" vertical="center" wrapText="1"/>
      <protection locked="0"/>
    </xf>
    <xf numFmtId="0" fontId="36" fillId="2" borderId="152" xfId="0" applyFont="1" applyFill="1" applyBorder="1" applyAlignment="1" applyProtection="1">
      <alignment horizontal="center" vertical="center" wrapText="1"/>
      <protection locked="0"/>
    </xf>
    <xf numFmtId="0" fontId="36" fillId="2" borderId="153" xfId="0" applyFont="1" applyFill="1" applyBorder="1" applyAlignment="1" applyProtection="1">
      <alignment horizontal="center" vertical="center" wrapText="1"/>
      <protection locked="0"/>
    </xf>
    <xf numFmtId="0" fontId="38" fillId="0" borderId="79" xfId="0" applyFont="1" applyBorder="1" applyAlignment="1">
      <alignment wrapText="1"/>
    </xf>
    <xf numFmtId="0" fontId="0" fillId="2" borderId="88" xfId="0" applyFill="1" applyBorder="1" applyProtection="1">
      <protection locked="0"/>
    </xf>
    <xf numFmtId="0" fontId="0" fillId="2" borderId="57" xfId="0" applyFill="1" applyBorder="1" applyProtection="1">
      <protection locked="0"/>
    </xf>
    <xf numFmtId="0" fontId="0" fillId="34" borderId="57" xfId="0" applyFill="1" applyBorder="1" applyProtection="1">
      <protection locked="0"/>
    </xf>
    <xf numFmtId="0" fontId="0" fillId="37" borderId="84" xfId="0" applyFill="1" applyBorder="1" applyProtection="1">
      <protection locked="0"/>
    </xf>
    <xf numFmtId="0" fontId="0" fillId="37" borderId="120" xfId="0" applyFill="1" applyBorder="1" applyProtection="1">
      <protection locked="0"/>
    </xf>
    <xf numFmtId="0" fontId="0" fillId="34" borderId="84" xfId="0" applyFill="1" applyBorder="1" applyProtection="1">
      <protection locked="0"/>
    </xf>
    <xf numFmtId="0" fontId="0" fillId="34" borderId="120" xfId="0" applyFill="1" applyBorder="1" applyProtection="1">
      <protection locked="0"/>
    </xf>
    <xf numFmtId="0" fontId="0" fillId="37" borderId="57" xfId="0" applyFill="1" applyBorder="1" applyProtection="1">
      <protection locked="0"/>
    </xf>
    <xf numFmtId="49" fontId="30" fillId="2" borderId="57" xfId="0" applyNumberFormat="1" applyFont="1" applyFill="1" applyBorder="1" applyAlignment="1" applyProtection="1">
      <alignment horizontal="center" wrapText="1"/>
      <protection locked="0"/>
    </xf>
    <xf numFmtId="49" fontId="30" fillId="2" borderId="57" xfId="0" applyNumberFormat="1" applyFont="1" applyFill="1" applyBorder="1" applyAlignment="1" applyProtection="1">
      <alignment horizontal="center"/>
      <protection locked="0"/>
    </xf>
    <xf numFmtId="174" fontId="0" fillId="37" borderId="0" xfId="0" applyNumberFormat="1" applyFill="1" applyProtection="1">
      <protection locked="0"/>
    </xf>
    <xf numFmtId="0" fontId="0" fillId="0" borderId="0" xfId="0" applyProtection="1">
      <protection locked="0"/>
    </xf>
    <xf numFmtId="8" fontId="0" fillId="37" borderId="0" xfId="0" applyNumberFormat="1" applyFill="1" applyProtection="1">
      <protection locked="0"/>
    </xf>
    <xf numFmtId="174" fontId="0" fillId="37" borderId="0" xfId="0" applyNumberFormat="1" applyFill="1" applyAlignment="1" applyProtection="1">
      <alignment horizontal="center" vertical="center"/>
      <protection locked="0"/>
    </xf>
    <xf numFmtId="8" fontId="0" fillId="37" borderId="0" xfId="0" applyNumberFormat="1" applyFill="1" applyAlignment="1" applyProtection="1">
      <alignment horizontal="center" vertical="center" wrapText="1"/>
      <protection locked="0"/>
    </xf>
    <xf numFmtId="174" fontId="0" fillId="18" borderId="0" xfId="0" applyNumberFormat="1" applyFill="1" applyProtection="1">
      <protection locked="0"/>
    </xf>
    <xf numFmtId="8" fontId="0" fillId="18" borderId="0" xfId="0" applyNumberFormat="1" applyFill="1" applyProtection="1">
      <protection locked="0"/>
    </xf>
    <xf numFmtId="174" fontId="0" fillId="18" borderId="0" xfId="0" applyNumberFormat="1" applyFill="1" applyAlignment="1" applyProtection="1">
      <alignment horizontal="center" vertical="center"/>
      <protection locked="0"/>
    </xf>
    <xf numFmtId="8" fontId="0" fillId="18" borderId="0" xfId="0" applyNumberFormat="1" applyFill="1" applyAlignment="1" applyProtection="1">
      <alignment horizontal="center" vertical="center" wrapText="1"/>
      <protection locked="0"/>
    </xf>
    <xf numFmtId="10" fontId="28" fillId="2" borderId="0" xfId="2" applyNumberFormat="1" applyFont="1" applyFill="1" applyProtection="1">
      <protection locked="0"/>
    </xf>
    <xf numFmtId="44" fontId="28" fillId="2" borderId="0" xfId="6" applyFont="1" applyFill="1" applyBorder="1" applyProtection="1">
      <protection locked="0"/>
    </xf>
    <xf numFmtId="44" fontId="36" fillId="37" borderId="110" xfId="7" applyFont="1" applyFill="1" applyBorder="1" applyAlignment="1" applyProtection="1">
      <alignment horizontal="right" vertical="center"/>
      <protection locked="0"/>
    </xf>
    <xf numFmtId="44" fontId="36" fillId="18" borderId="110" xfId="7" applyFont="1" applyFill="1" applyBorder="1" applyAlignment="1" applyProtection="1">
      <alignment horizontal="right" vertical="center"/>
      <protection locked="0"/>
    </xf>
    <xf numFmtId="0" fontId="32" fillId="40" borderId="150" xfId="0" applyFont="1" applyFill="1" applyBorder="1" applyAlignment="1">
      <alignment horizontal="center" vertical="center" wrapText="1"/>
    </xf>
    <xf numFmtId="0" fontId="32" fillId="40" borderId="96" xfId="0" applyFont="1" applyFill="1" applyBorder="1" applyAlignment="1">
      <alignment horizontal="center" vertical="center" wrapText="1"/>
    </xf>
    <xf numFmtId="0" fontId="32" fillId="40" borderId="93" xfId="0" applyFont="1" applyFill="1" applyBorder="1" applyAlignment="1">
      <alignment horizontal="center" vertical="center" wrapText="1"/>
    </xf>
    <xf numFmtId="0" fontId="32" fillId="40" borderId="128" xfId="0" applyFont="1" applyFill="1" applyBorder="1" applyAlignment="1">
      <alignment horizontal="center" vertical="center" wrapText="1"/>
    </xf>
    <xf numFmtId="0" fontId="32" fillId="40" borderId="95" xfId="0" applyFont="1" applyFill="1" applyBorder="1" applyAlignment="1">
      <alignment horizontal="center" vertical="center" wrapText="1"/>
    </xf>
    <xf numFmtId="0" fontId="17" fillId="37" borderId="57" xfId="0" applyFont="1" applyFill="1" applyBorder="1" applyProtection="1">
      <protection locked="0"/>
    </xf>
    <xf numFmtId="0" fontId="16" fillId="37" borderId="57" xfId="0" applyFont="1" applyFill="1" applyBorder="1" applyProtection="1">
      <protection locked="0"/>
    </xf>
    <xf numFmtId="0" fontId="19" fillId="37" borderId="57" xfId="0" applyFont="1" applyFill="1" applyBorder="1" applyProtection="1">
      <protection locked="0"/>
    </xf>
    <xf numFmtId="0" fontId="0" fillId="0" borderId="0" xfId="0" applyAlignment="1">
      <alignment vertical="center" wrapText="1"/>
    </xf>
    <xf numFmtId="0" fontId="76" fillId="11" borderId="0" xfId="2" applyFont="1" applyFill="1" applyAlignment="1">
      <alignment vertical="center"/>
    </xf>
    <xf numFmtId="0" fontId="28" fillId="11" borderId="0" xfId="2" applyFont="1" applyFill="1"/>
    <xf numFmtId="0" fontId="28" fillId="11" borderId="0" xfId="2" applyFont="1" applyFill="1" applyAlignment="1">
      <alignment horizontal="center"/>
    </xf>
    <xf numFmtId="0" fontId="28" fillId="11" borderId="0" xfId="2" applyFont="1" applyFill="1" applyAlignment="1">
      <alignment horizontal="right"/>
    </xf>
    <xf numFmtId="0" fontId="27" fillId="32" borderId="140" xfId="0" applyFont="1" applyFill="1" applyBorder="1" applyAlignment="1">
      <alignment horizontal="center" vertical="center" wrapText="1"/>
    </xf>
    <xf numFmtId="0" fontId="27" fillId="32" borderId="141" xfId="0" applyFont="1" applyFill="1" applyBorder="1" applyAlignment="1">
      <alignment horizontal="center" vertical="center" wrapText="1"/>
    </xf>
    <xf numFmtId="0" fontId="0" fillId="3" borderId="88" xfId="0" applyFill="1" applyBorder="1" applyProtection="1">
      <protection locked="0"/>
    </xf>
    <xf numFmtId="0" fontId="0" fillId="2" borderId="65" xfId="0" applyFill="1" applyBorder="1" applyProtection="1">
      <protection locked="0"/>
    </xf>
    <xf numFmtId="0" fontId="0" fillId="0" borderId="91" xfId="0" applyBorder="1"/>
    <xf numFmtId="0" fontId="15" fillId="9" borderId="156" xfId="46" applyBorder="1" applyAlignment="1">
      <alignment vertical="center"/>
    </xf>
    <xf numFmtId="1" fontId="68" fillId="9" borderId="88" xfId="49" applyNumberFormat="1" applyBorder="1"/>
    <xf numFmtId="0" fontId="69" fillId="24" borderId="0" xfId="0" applyFont="1" applyFill="1" applyAlignment="1">
      <alignment horizontal="center" vertical="center"/>
    </xf>
    <xf numFmtId="0" fontId="79" fillId="24" borderId="0" xfId="0" applyFont="1" applyFill="1" applyAlignment="1">
      <alignment horizontal="center" vertical="center"/>
    </xf>
    <xf numFmtId="0" fontId="69" fillId="8" borderId="0" xfId="0" applyFont="1" applyFill="1" applyAlignment="1">
      <alignment horizontal="center" vertical="center"/>
    </xf>
    <xf numFmtId="8" fontId="69" fillId="8" borderId="0" xfId="0" applyNumberFormat="1" applyFont="1" applyFill="1" applyAlignment="1">
      <alignment horizontal="center" vertical="center" wrapText="1"/>
    </xf>
    <xf numFmtId="1" fontId="79" fillId="24" borderId="0" xfId="0" applyNumberFormat="1" applyFont="1" applyFill="1" applyAlignment="1">
      <alignment horizontal="center" vertical="center"/>
    </xf>
    <xf numFmtId="174" fontId="79" fillId="24" borderId="0" xfId="0" applyNumberFormat="1" applyFont="1" applyFill="1" applyAlignment="1">
      <alignment horizontal="center" vertical="center"/>
    </xf>
    <xf numFmtId="0" fontId="79" fillId="24" borderId="0" xfId="0" applyFont="1" applyFill="1" applyAlignment="1">
      <alignment horizontal="center" vertical="center" wrapText="1"/>
    </xf>
    <xf numFmtId="8" fontId="79" fillId="24" borderId="0" xfId="0" applyNumberFormat="1" applyFont="1" applyFill="1" applyAlignment="1">
      <alignment horizontal="center" vertical="center" wrapText="1"/>
    </xf>
    <xf numFmtId="0" fontId="79" fillId="8" borderId="0" xfId="0" applyFont="1" applyFill="1" applyAlignment="1">
      <alignment horizontal="center" vertical="center"/>
    </xf>
    <xf numFmtId="174" fontId="79" fillId="8" borderId="0" xfId="0" applyNumberFormat="1" applyFont="1" applyFill="1" applyAlignment="1">
      <alignment horizontal="center" vertical="center"/>
    </xf>
    <xf numFmtId="8" fontId="79" fillId="8" borderId="0" xfId="0" applyNumberFormat="1" applyFont="1" applyFill="1" applyAlignment="1">
      <alignment horizontal="center" vertical="center" wrapText="1"/>
    </xf>
    <xf numFmtId="0" fontId="79" fillId="0" borderId="0" xfId="0" applyFont="1" applyAlignment="1">
      <alignment horizontal="center" vertical="center"/>
    </xf>
    <xf numFmtId="44" fontId="0" fillId="8" borderId="0" xfId="0" applyNumberFormat="1" applyFill="1" applyAlignment="1">
      <alignment horizontal="center" vertical="center" wrapText="1"/>
    </xf>
    <xf numFmtId="0" fontId="67" fillId="18" borderId="0" xfId="0" applyFont="1" applyFill="1"/>
    <xf numFmtId="0" fontId="67" fillId="37" borderId="0" xfId="0" applyFont="1" applyFill="1"/>
    <xf numFmtId="174" fontId="70" fillId="8" borderId="0" xfId="0" applyNumberFormat="1" applyFont="1" applyFill="1" applyAlignment="1">
      <alignment horizontal="center" vertical="center"/>
    </xf>
    <xf numFmtId="0" fontId="70" fillId="8" borderId="0" xfId="0" applyFont="1" applyFill="1" applyAlignment="1">
      <alignment horizontal="center" vertical="center"/>
    </xf>
    <xf numFmtId="44" fontId="70" fillId="2" borderId="0" xfId="0" applyNumberFormat="1" applyFont="1" applyFill="1" applyAlignment="1">
      <alignment horizontal="center" vertical="center"/>
    </xf>
    <xf numFmtId="9" fontId="70" fillId="2" borderId="0" xfId="1" applyFont="1" applyFill="1" applyAlignment="1">
      <alignment horizontal="center" vertical="center"/>
    </xf>
    <xf numFmtId="0" fontId="67" fillId="37" borderId="0" xfId="0" applyFont="1" applyFill="1" applyAlignment="1">
      <alignment vertical="center"/>
    </xf>
    <xf numFmtId="174" fontId="70" fillId="0" borderId="0" xfId="0" applyNumberFormat="1" applyFont="1" applyAlignment="1">
      <alignment horizontal="center" vertical="center"/>
    </xf>
    <xf numFmtId="0" fontId="70" fillId="18" borderId="0" xfId="0" applyFont="1" applyFill="1" applyAlignment="1">
      <alignment horizontal="center" vertical="center"/>
    </xf>
    <xf numFmtId="174" fontId="70" fillId="18" borderId="0" xfId="0" applyNumberFormat="1" applyFont="1" applyFill="1" applyAlignment="1">
      <alignment horizontal="center" vertical="center"/>
    </xf>
    <xf numFmtId="0" fontId="0" fillId="28" borderId="0" xfId="0" applyFill="1" applyAlignment="1">
      <alignment horizontal="center" vertical="center"/>
    </xf>
    <xf numFmtId="0" fontId="38" fillId="3" borderId="0" xfId="2" applyFont="1" applyFill="1"/>
    <xf numFmtId="0" fontId="45" fillId="3" borderId="65" xfId="2" applyFont="1" applyFill="1" applyBorder="1" applyAlignment="1">
      <alignment vertical="center"/>
    </xf>
    <xf numFmtId="0" fontId="45" fillId="3" borderId="111" xfId="2" applyFont="1" applyFill="1" applyBorder="1" applyAlignment="1">
      <alignment vertical="center"/>
    </xf>
    <xf numFmtId="0" fontId="75" fillId="3" borderId="111" xfId="2" applyFont="1" applyFill="1" applyBorder="1" applyAlignment="1">
      <alignment horizontal="left"/>
    </xf>
    <xf numFmtId="0" fontId="38" fillId="3" borderId="71" xfId="2" applyFont="1" applyFill="1" applyBorder="1"/>
    <xf numFmtId="4" fontId="74" fillId="9" borderId="65" xfId="46" applyNumberFormat="1" applyFont="1" applyBorder="1" applyAlignment="1">
      <alignment horizontal="right"/>
    </xf>
    <xf numFmtId="0" fontId="28" fillId="3" borderId="111" xfId="2" applyFont="1" applyFill="1" applyBorder="1" applyAlignment="1">
      <alignment horizontal="right"/>
    </xf>
    <xf numFmtId="4" fontId="74" fillId="9" borderId="71" xfId="46" applyNumberFormat="1" applyFont="1" applyBorder="1" applyAlignment="1">
      <alignment horizontal="right"/>
    </xf>
    <xf numFmtId="4" fontId="74" fillId="9" borderId="65" xfId="46" applyNumberFormat="1" applyFont="1" applyBorder="1"/>
    <xf numFmtId="0" fontId="28" fillId="3" borderId="111" xfId="2" applyFont="1" applyFill="1" applyBorder="1"/>
    <xf numFmtId="4" fontId="74" fillId="9" borderId="71" xfId="46" applyNumberFormat="1" applyFont="1" applyBorder="1"/>
    <xf numFmtId="0" fontId="38" fillId="0" borderId="0" xfId="2" applyFont="1"/>
    <xf numFmtId="4" fontId="74" fillId="0" borderId="0" xfId="46" applyNumberFormat="1" applyFont="1" applyFill="1" applyBorder="1" applyAlignment="1">
      <alignment horizontal="right"/>
    </xf>
    <xf numFmtId="4" fontId="74" fillId="0" borderId="0" xfId="46" applyNumberFormat="1" applyFont="1" applyFill="1" applyBorder="1"/>
    <xf numFmtId="4" fontId="15" fillId="9" borderId="20" xfId="46" applyNumberFormat="1"/>
    <xf numFmtId="44" fontId="0" fillId="0" borderId="0" xfId="0" applyNumberFormat="1"/>
    <xf numFmtId="2" fontId="28" fillId="3" borderId="0" xfId="2" applyNumberFormat="1" applyFont="1" applyFill="1" applyAlignment="1">
      <alignment horizontal="right"/>
    </xf>
    <xf numFmtId="179" fontId="0" fillId="0" borderId="0" xfId="0" applyNumberFormat="1"/>
    <xf numFmtId="10" fontId="28" fillId="39" borderId="111" xfId="2" applyNumberFormat="1" applyFont="1" applyFill="1" applyBorder="1"/>
    <xf numFmtId="168" fontId="28" fillId="39" borderId="111" xfId="2" applyNumberFormat="1" applyFont="1" applyFill="1" applyBorder="1"/>
    <xf numFmtId="178" fontId="28" fillId="0" borderId="0" xfId="2" applyNumberFormat="1" applyFont="1"/>
    <xf numFmtId="180" fontId="15" fillId="0" borderId="0" xfId="46" applyNumberFormat="1" applyFill="1" applyBorder="1"/>
    <xf numFmtId="44" fontId="69" fillId="24" borderId="0" xfId="0" applyNumberFormat="1" applyFont="1" applyFill="1" applyAlignment="1">
      <alignment horizontal="center" vertical="center" wrapText="1"/>
    </xf>
    <xf numFmtId="8" fontId="70" fillId="3" borderId="0" xfId="0" applyNumberFormat="1" applyFont="1" applyFill="1" applyAlignment="1">
      <alignment horizontal="center" vertical="center"/>
    </xf>
    <xf numFmtId="9" fontId="0" fillId="37" borderId="0" xfId="0" applyNumberFormat="1" applyFill="1" applyAlignment="1" applyProtection="1">
      <alignment horizontal="center" vertical="center"/>
      <protection locked="0"/>
    </xf>
    <xf numFmtId="44" fontId="0" fillId="0" borderId="0" xfId="0" applyNumberFormat="1" applyAlignment="1">
      <alignment horizontal="center" vertical="center"/>
    </xf>
    <xf numFmtId="9" fontId="0" fillId="18" borderId="0" xfId="0" applyNumberFormat="1" applyFill="1" applyAlignment="1" applyProtection="1">
      <alignment horizontal="center" vertical="center"/>
      <protection locked="0"/>
    </xf>
    <xf numFmtId="49" fontId="29" fillId="3" borderId="0" xfId="2" applyNumberFormat="1" applyFont="1" applyFill="1" applyAlignment="1">
      <alignment horizontal="center" vertical="center"/>
    </xf>
    <xf numFmtId="8" fontId="27" fillId="3" borderId="133" xfId="7" applyNumberFormat="1" applyFont="1" applyFill="1" applyBorder="1" applyAlignment="1">
      <alignment horizontal="right" vertical="center"/>
    </xf>
    <xf numFmtId="0" fontId="79" fillId="0" borderId="0" xfId="0" applyFont="1" applyAlignment="1">
      <alignment vertical="center"/>
    </xf>
    <xf numFmtId="44" fontId="79" fillId="24" borderId="0" xfId="0" applyNumberFormat="1" applyFont="1" applyFill="1" applyAlignment="1">
      <alignment horizontal="center" vertical="center" wrapText="1"/>
    </xf>
    <xf numFmtId="2" fontId="29" fillId="3" borderId="0" xfId="2" applyNumberFormat="1" applyFont="1" applyFill="1" applyAlignment="1">
      <alignment horizontal="right"/>
    </xf>
    <xf numFmtId="9" fontId="0" fillId="0" borderId="0" xfId="0" applyNumberFormat="1"/>
    <xf numFmtId="8" fontId="38" fillId="0" borderId="0" xfId="0" applyNumberFormat="1" applyFont="1"/>
    <xf numFmtId="0" fontId="23" fillId="0" borderId="0" xfId="0" applyFont="1" applyAlignment="1">
      <alignment wrapText="1"/>
    </xf>
    <xf numFmtId="0" fontId="23" fillId="28" borderId="0" xfId="0" applyFont="1" applyFill="1"/>
    <xf numFmtId="0" fontId="16" fillId="12" borderId="57" xfId="0" applyFont="1" applyFill="1" applyBorder="1" applyAlignment="1">
      <alignment vertical="center" wrapText="1"/>
    </xf>
    <xf numFmtId="165" fontId="25" fillId="0" borderId="0" xfId="0" applyNumberFormat="1" applyFont="1"/>
    <xf numFmtId="8" fontId="25" fillId="0" borderId="0" xfId="0" applyNumberFormat="1" applyFont="1"/>
    <xf numFmtId="0" fontId="45" fillId="0" borderId="0" xfId="0" applyFont="1" applyAlignment="1">
      <alignment wrapText="1"/>
    </xf>
    <xf numFmtId="8" fontId="15" fillId="0" borderId="0" xfId="46" applyNumberFormat="1" applyFill="1" applyBorder="1" applyAlignment="1">
      <alignment wrapText="1"/>
    </xf>
    <xf numFmtId="8" fontId="15" fillId="0" borderId="0" xfId="46" applyNumberFormat="1" applyFill="1" applyBorder="1" applyAlignment="1">
      <alignment vertical="center" wrapText="1"/>
    </xf>
    <xf numFmtId="0" fontId="45" fillId="3" borderId="57" xfId="0" applyFont="1" applyFill="1" applyBorder="1" applyAlignment="1">
      <alignment wrapText="1"/>
    </xf>
    <xf numFmtId="8" fontId="15" fillId="9" borderId="57" xfId="46" applyNumberFormat="1" applyBorder="1" applyAlignment="1">
      <alignment wrapText="1"/>
    </xf>
    <xf numFmtId="0" fontId="27" fillId="3" borderId="57" xfId="0" applyFont="1" applyFill="1" applyBorder="1"/>
    <xf numFmtId="0" fontId="45" fillId="3" borderId="57" xfId="0" applyFont="1" applyFill="1" applyBorder="1"/>
    <xf numFmtId="0" fontId="38" fillId="3" borderId="57" xfId="0" applyFont="1" applyFill="1" applyBorder="1"/>
    <xf numFmtId="1" fontId="27" fillId="3" borderId="57" xfId="0" applyNumberFormat="1" applyFont="1" applyFill="1" applyBorder="1" applyAlignment="1">
      <alignment horizontal="center" wrapText="1"/>
    </xf>
    <xf numFmtId="174" fontId="27" fillId="3" borderId="57" xfId="0" applyNumberFormat="1" applyFont="1" applyFill="1" applyBorder="1" applyAlignment="1">
      <alignment horizontal="center" wrapText="1"/>
    </xf>
    <xf numFmtId="0" fontId="38" fillId="3" borderId="65" xfId="0" applyFont="1" applyFill="1" applyBorder="1"/>
    <xf numFmtId="1" fontId="27" fillId="3" borderId="65" xfId="0" applyNumberFormat="1" applyFont="1" applyFill="1" applyBorder="1" applyAlignment="1">
      <alignment horizontal="center" wrapText="1"/>
    </xf>
    <xf numFmtId="174" fontId="27" fillId="3" borderId="65" xfId="0" applyNumberFormat="1" applyFont="1" applyFill="1" applyBorder="1" applyAlignment="1">
      <alignment horizontal="center" wrapText="1"/>
    </xf>
    <xf numFmtId="8" fontId="15" fillId="9" borderId="65" xfId="46" applyNumberFormat="1" applyBorder="1" applyAlignment="1">
      <alignment wrapText="1"/>
    </xf>
    <xf numFmtId="0" fontId="38" fillId="3" borderId="157" xfId="0" applyFont="1" applyFill="1" applyBorder="1" applyAlignment="1">
      <alignment vertical="center"/>
    </xf>
    <xf numFmtId="1" fontId="27" fillId="3" borderId="157" xfId="0" applyNumberFormat="1" applyFont="1" applyFill="1" applyBorder="1" applyAlignment="1">
      <alignment horizontal="center" vertical="center" wrapText="1"/>
    </xf>
    <xf numFmtId="174" fontId="27" fillId="3" borderId="157" xfId="0" applyNumberFormat="1" applyFont="1" applyFill="1" applyBorder="1" applyAlignment="1">
      <alignment horizontal="center" vertical="center" wrapText="1"/>
    </xf>
    <xf numFmtId="8" fontId="15" fillId="9" borderId="157" xfId="46" applyNumberFormat="1" applyBorder="1" applyAlignment="1">
      <alignment vertical="center" wrapText="1"/>
    </xf>
    <xf numFmtId="0" fontId="15" fillId="9" borderId="157" xfId="46" applyBorder="1" applyAlignment="1">
      <alignment vertical="center" wrapText="1"/>
    </xf>
    <xf numFmtId="177" fontId="15" fillId="9" borderId="157" xfId="46" applyNumberFormat="1" applyBorder="1" applyAlignment="1">
      <alignment horizontal="center" vertical="center" wrapText="1"/>
    </xf>
    <xf numFmtId="0" fontId="32" fillId="42" borderId="57" xfId="0" applyFont="1" applyFill="1" applyBorder="1" applyAlignment="1">
      <alignment horizontal="center" vertical="center" wrapText="1"/>
    </xf>
    <xf numFmtId="0" fontId="38" fillId="41" borderId="57" xfId="0" applyFont="1" applyFill="1" applyBorder="1" applyAlignment="1">
      <alignment horizontal="center" vertical="center" wrapText="1"/>
    </xf>
    <xf numFmtId="0" fontId="42" fillId="20" borderId="57" xfId="0" applyFont="1" applyFill="1" applyBorder="1" applyAlignment="1">
      <alignment horizontal="center" vertical="center" wrapText="1"/>
    </xf>
    <xf numFmtId="9" fontId="0" fillId="3" borderId="0" xfId="0" applyNumberFormat="1" applyFill="1"/>
    <xf numFmtId="10" fontId="0" fillId="3" borderId="0" xfId="0" applyNumberFormat="1" applyFill="1"/>
    <xf numFmtId="0" fontId="28" fillId="3" borderId="159" xfId="2" applyFont="1" applyFill="1" applyBorder="1"/>
    <xf numFmtId="0" fontId="28" fillId="3" borderId="160" xfId="2" applyFont="1" applyFill="1" applyBorder="1"/>
    <xf numFmtId="0" fontId="28" fillId="3" borderId="161" xfId="2" applyFont="1" applyFill="1" applyBorder="1"/>
    <xf numFmtId="0" fontId="28" fillId="3" borderId="162" xfId="2" applyFont="1" applyFill="1" applyBorder="1"/>
    <xf numFmtId="0" fontId="28" fillId="3" borderId="163" xfId="2" applyFont="1" applyFill="1" applyBorder="1"/>
    <xf numFmtId="1" fontId="15" fillId="9" borderId="158" xfId="46" applyNumberFormat="1" applyBorder="1"/>
    <xf numFmtId="1" fontId="73" fillId="9" borderId="164" xfId="46" applyNumberFormat="1" applyFont="1" applyBorder="1" applyAlignment="1">
      <alignment vertical="center"/>
    </xf>
    <xf numFmtId="1" fontId="72" fillId="9" borderId="164" xfId="46" applyNumberFormat="1" applyFont="1" applyBorder="1" applyAlignment="1">
      <alignment vertical="center"/>
    </xf>
    <xf numFmtId="1" fontId="15" fillId="9" borderId="112" xfId="46" applyNumberFormat="1" applyBorder="1" applyAlignment="1">
      <alignment vertical="center"/>
    </xf>
    <xf numFmtId="173" fontId="68" fillId="9" borderId="92" xfId="49" applyNumberFormat="1" applyBorder="1"/>
    <xf numFmtId="173" fontId="68" fillId="9" borderId="110" xfId="49" applyNumberFormat="1" applyBorder="1"/>
    <xf numFmtId="173" fontId="73" fillId="9" borderId="132" xfId="46" applyNumberFormat="1" applyFont="1" applyBorder="1" applyAlignment="1">
      <alignment vertical="center"/>
    </xf>
    <xf numFmtId="173" fontId="72" fillId="9" borderId="88" xfId="46" applyNumberFormat="1" applyFont="1" applyBorder="1" applyAlignment="1">
      <alignment vertical="center"/>
    </xf>
    <xf numFmtId="173" fontId="72" fillId="9" borderId="90" xfId="46" applyNumberFormat="1" applyFont="1" applyBorder="1" applyAlignment="1">
      <alignment vertical="center"/>
    </xf>
    <xf numFmtId="0" fontId="72" fillId="9" borderId="112" xfId="46" applyFont="1" applyBorder="1" applyAlignment="1">
      <alignment vertical="center"/>
    </xf>
    <xf numFmtId="1" fontId="15" fillId="9" borderId="88" xfId="46" applyNumberFormat="1" applyBorder="1" applyAlignment="1">
      <alignment vertical="center"/>
    </xf>
    <xf numFmtId="173" fontId="15" fillId="9" borderId="165" xfId="46" applyNumberFormat="1" applyBorder="1" applyAlignment="1">
      <alignment vertical="center"/>
    </xf>
    <xf numFmtId="173" fontId="15" fillId="9" borderId="90" xfId="46" applyNumberFormat="1" applyBorder="1" applyAlignment="1">
      <alignment vertical="center"/>
    </xf>
    <xf numFmtId="173" fontId="68" fillId="9" borderId="166" xfId="49" applyNumberFormat="1" applyBorder="1"/>
    <xf numFmtId="173" fontId="68" fillId="9" borderId="167" xfId="49" applyNumberFormat="1" applyBorder="1"/>
    <xf numFmtId="173" fontId="68" fillId="9" borderId="168" xfId="49" applyNumberFormat="1" applyBorder="1"/>
    <xf numFmtId="173" fontId="68" fillId="9" borderId="169" xfId="49" applyNumberFormat="1" applyBorder="1"/>
    <xf numFmtId="173" fontId="68" fillId="9" borderId="170" xfId="49" applyNumberFormat="1" applyBorder="1"/>
    <xf numFmtId="9" fontId="34" fillId="24" borderId="0" xfId="2" applyNumberFormat="1" applyFont="1" applyFill="1"/>
    <xf numFmtId="0" fontId="0" fillId="3" borderId="91" xfId="0" applyFill="1" applyBorder="1"/>
    <xf numFmtId="1" fontId="68" fillId="9" borderId="65" xfId="49" applyNumberFormat="1" applyBorder="1"/>
    <xf numFmtId="0" fontId="0" fillId="3" borderId="130" xfId="0" applyFill="1" applyBorder="1"/>
    <xf numFmtId="1" fontId="68" fillId="9" borderId="92" xfId="49" applyNumberFormat="1" applyBorder="1"/>
    <xf numFmtId="1" fontId="68" fillId="9" borderId="110" xfId="49" applyNumberFormat="1" applyBorder="1"/>
    <xf numFmtId="0" fontId="0" fillId="3" borderId="123" xfId="0" applyFill="1" applyBorder="1"/>
    <xf numFmtId="1" fontId="68" fillId="9" borderId="132" xfId="49" applyNumberFormat="1" applyBorder="1"/>
    <xf numFmtId="1" fontId="68" fillId="9" borderId="111" xfId="49" applyNumberFormat="1" applyBorder="1"/>
    <xf numFmtId="1" fontId="68" fillId="9" borderId="71" xfId="49" applyNumberFormat="1" applyBorder="1"/>
    <xf numFmtId="0" fontId="0" fillId="3" borderId="57" xfId="0" applyFill="1" applyBorder="1"/>
    <xf numFmtId="0" fontId="0" fillId="3" borderId="92" xfId="0" applyFill="1" applyBorder="1"/>
    <xf numFmtId="0" fontId="0" fillId="3" borderId="132" xfId="0" applyFill="1" applyBorder="1"/>
    <xf numFmtId="0" fontId="52" fillId="2" borderId="0" xfId="0" applyFont="1" applyFill="1"/>
    <xf numFmtId="0" fontId="54" fillId="2" borderId="57" xfId="0" applyFont="1" applyFill="1" applyBorder="1" applyAlignment="1">
      <alignment wrapText="1"/>
    </xf>
    <xf numFmtId="0" fontId="54" fillId="37" borderId="88" xfId="0" applyFont="1" applyFill="1" applyBorder="1" applyAlignment="1">
      <alignment wrapText="1"/>
    </xf>
    <xf numFmtId="0" fontId="54" fillId="37" borderId="57" xfId="0" applyFont="1" applyFill="1" applyBorder="1" applyAlignment="1">
      <alignment wrapText="1"/>
    </xf>
    <xf numFmtId="0" fontId="54" fillId="34" borderId="88" xfId="0" applyFont="1" applyFill="1" applyBorder="1" applyAlignment="1">
      <alignment wrapText="1"/>
    </xf>
    <xf numFmtId="0" fontId="54" fillId="34" borderId="57" xfId="0" applyFont="1" applyFill="1" applyBorder="1" applyAlignment="1">
      <alignment wrapText="1"/>
    </xf>
    <xf numFmtId="0" fontId="52" fillId="0" borderId="0" xfId="0" applyFont="1"/>
    <xf numFmtId="0" fontId="54" fillId="2" borderId="0" xfId="0" applyFont="1" applyFill="1" applyAlignment="1">
      <alignment wrapText="1"/>
    </xf>
    <xf numFmtId="0" fontId="54" fillId="2" borderId="0" xfId="0" applyFont="1" applyFill="1"/>
    <xf numFmtId="0" fontId="54" fillId="37" borderId="0" xfId="0" applyFont="1" applyFill="1" applyAlignment="1">
      <alignment wrapText="1"/>
    </xf>
    <xf numFmtId="0" fontId="54" fillId="34" borderId="0" xfId="0" applyFont="1" applyFill="1" applyAlignment="1">
      <alignment wrapText="1"/>
    </xf>
    <xf numFmtId="0" fontId="54" fillId="2" borderId="57" xfId="0" applyFont="1" applyFill="1" applyBorder="1"/>
    <xf numFmtId="0" fontId="54" fillId="2" borderId="65" xfId="0" applyFont="1" applyFill="1" applyBorder="1"/>
    <xf numFmtId="0" fontId="54" fillId="37" borderId="57" xfId="0" applyFont="1" applyFill="1" applyBorder="1"/>
    <xf numFmtId="0" fontId="54" fillId="37" borderId="65" xfId="0" applyFont="1" applyFill="1" applyBorder="1"/>
    <xf numFmtId="0" fontId="54" fillId="34" borderId="57" xfId="0" applyFont="1" applyFill="1" applyBorder="1"/>
    <xf numFmtId="0" fontId="54" fillId="34" borderId="65" xfId="0" applyFont="1" applyFill="1" applyBorder="1"/>
    <xf numFmtId="0" fontId="52" fillId="2" borderId="0" xfId="0" applyFont="1" applyFill="1" applyAlignment="1">
      <alignment wrapText="1"/>
    </xf>
    <xf numFmtId="0" fontId="0" fillId="3" borderId="0" xfId="0" applyFill="1"/>
    <xf numFmtId="0" fontId="15" fillId="9" borderId="88" xfId="46" applyNumberFormat="1" applyBorder="1" applyAlignment="1">
      <alignment vertical="center"/>
    </xf>
    <xf numFmtId="1" fontId="73" fillId="9" borderId="57" xfId="46" applyNumberFormat="1" applyFont="1" applyBorder="1" applyAlignment="1">
      <alignment vertical="center"/>
    </xf>
    <xf numFmtId="10" fontId="15" fillId="9" borderId="78" xfId="46" applyNumberFormat="1" applyBorder="1"/>
    <xf numFmtId="181" fontId="27" fillId="0" borderId="0" xfId="0" applyNumberFormat="1" applyFont="1" applyAlignment="1">
      <alignment wrapText="1"/>
    </xf>
    <xf numFmtId="177" fontId="15" fillId="0" borderId="0" xfId="46" applyNumberFormat="1" applyFill="1" applyBorder="1" applyAlignment="1">
      <alignment horizontal="center" vertical="center" wrapText="1"/>
    </xf>
    <xf numFmtId="2" fontId="15" fillId="9" borderId="158" xfId="46" applyNumberFormat="1" applyBorder="1"/>
    <xf numFmtId="2" fontId="28" fillId="3" borderId="52" xfId="2" applyNumberFormat="1" applyFont="1" applyFill="1" applyBorder="1" applyAlignment="1">
      <alignment horizontal="right"/>
    </xf>
    <xf numFmtId="44" fontId="27" fillId="2" borderId="57" xfId="0" applyNumberFormat="1" applyFont="1" applyFill="1" applyBorder="1" applyAlignment="1" applyProtection="1">
      <alignment wrapText="1"/>
      <protection locked="0"/>
    </xf>
    <xf numFmtId="44" fontId="27" fillId="0" borderId="0" xfId="0" applyNumberFormat="1" applyFont="1" applyAlignment="1">
      <alignment wrapText="1"/>
    </xf>
    <xf numFmtId="0" fontId="16" fillId="0" borderId="0" xfId="0" applyFont="1" applyAlignment="1">
      <alignment vertical="center"/>
    </xf>
    <xf numFmtId="0" fontId="16" fillId="0" borderId="0" xfId="2" applyFont="1" applyAlignment="1">
      <alignment vertical="center"/>
    </xf>
    <xf numFmtId="49" fontId="21" fillId="0" borderId="0" xfId="0" applyNumberFormat="1" applyFont="1" applyAlignment="1">
      <alignment horizontal="center" vertical="center"/>
    </xf>
    <xf numFmtId="0" fontId="16" fillId="28" borderId="0" xfId="2" applyFont="1" applyFill="1" applyAlignment="1">
      <alignment vertical="center"/>
    </xf>
    <xf numFmtId="10" fontId="16" fillId="0" borderId="0" xfId="2" applyNumberFormat="1" applyFont="1" applyAlignment="1">
      <alignment vertical="center"/>
    </xf>
    <xf numFmtId="0" fontId="19" fillId="0" borderId="0" xfId="0" applyFont="1" applyAlignment="1">
      <alignment vertical="center"/>
    </xf>
    <xf numFmtId="10" fontId="19" fillId="0" borderId="0" xfId="0" applyNumberFormat="1" applyFont="1" applyAlignment="1">
      <alignment vertical="center"/>
    </xf>
    <xf numFmtId="0" fontId="15" fillId="9" borderId="20" xfId="46" applyAlignment="1">
      <alignment vertical="center"/>
    </xf>
    <xf numFmtId="10" fontId="15" fillId="9" borderId="20" xfId="46" applyNumberFormat="1" applyAlignment="1">
      <alignment vertical="center"/>
    </xf>
    <xf numFmtId="0" fontId="81" fillId="0" borderId="0" xfId="0" applyFont="1" applyAlignment="1">
      <alignment vertical="center"/>
    </xf>
    <xf numFmtId="0" fontId="81" fillId="0" borderId="0" xfId="0" applyFont="1" applyAlignment="1">
      <alignment horizontal="center" vertical="center"/>
    </xf>
    <xf numFmtId="174" fontId="81" fillId="0" borderId="0" xfId="0" applyNumberFormat="1" applyFont="1" applyAlignment="1">
      <alignment horizontal="center" vertical="center"/>
    </xf>
    <xf numFmtId="0" fontId="82" fillId="0" borderId="0" xfId="0" applyFont="1" applyAlignment="1">
      <alignment vertical="center"/>
    </xf>
    <xf numFmtId="0" fontId="82" fillId="18" borderId="0" xfId="0" applyFont="1" applyFill="1" applyAlignment="1">
      <alignment vertical="center"/>
    </xf>
    <xf numFmtId="0" fontId="19" fillId="0" borderId="0" xfId="0" applyFont="1" applyAlignment="1">
      <alignment horizontal="center" vertical="center" wrapText="1"/>
    </xf>
    <xf numFmtId="0" fontId="19" fillId="0" borderId="0" xfId="0" applyFont="1" applyAlignment="1">
      <alignment horizontal="center" vertical="center"/>
    </xf>
    <xf numFmtId="0" fontId="84" fillId="0" borderId="0" xfId="0" applyFont="1" applyAlignment="1">
      <alignment vertical="center"/>
    </xf>
    <xf numFmtId="8" fontId="27" fillId="2" borderId="57" xfId="0" applyNumberFormat="1" applyFont="1" applyFill="1" applyBorder="1" applyAlignment="1" applyProtection="1">
      <alignment wrapText="1"/>
      <protection locked="0"/>
    </xf>
    <xf numFmtId="0" fontId="27" fillId="3" borderId="60" xfId="0" applyFont="1" applyFill="1" applyBorder="1" applyAlignment="1">
      <alignment horizontal="center" wrapText="1"/>
    </xf>
    <xf numFmtId="0" fontId="41" fillId="16" borderId="88" xfId="0" applyFont="1" applyFill="1" applyBorder="1" applyAlignment="1">
      <alignment horizontal="center" vertical="center" wrapText="1"/>
    </xf>
    <xf numFmtId="0" fontId="42" fillId="19" borderId="90" xfId="0" applyFont="1" applyFill="1" applyBorder="1" applyAlignment="1">
      <alignment horizontal="center" vertical="center" wrapText="1"/>
    </xf>
    <xf numFmtId="17" fontId="27" fillId="20" borderId="90" xfId="0" applyNumberFormat="1" applyFont="1" applyFill="1" applyBorder="1" applyAlignment="1">
      <alignment horizontal="center" vertical="center" wrapText="1"/>
    </xf>
    <xf numFmtId="0" fontId="27" fillId="2" borderId="57" xfId="0" applyFont="1" applyFill="1" applyBorder="1" applyAlignment="1" applyProtection="1">
      <alignment horizontal="center" wrapText="1"/>
      <protection locked="0"/>
    </xf>
    <xf numFmtId="0" fontId="27" fillId="3" borderId="89" xfId="0" applyFont="1" applyFill="1" applyBorder="1" applyAlignment="1">
      <alignment horizontal="center" wrapText="1"/>
    </xf>
    <xf numFmtId="44" fontId="81" fillId="0" borderId="0" xfId="0" applyNumberFormat="1" applyFont="1" applyAlignment="1">
      <alignment vertical="center"/>
    </xf>
    <xf numFmtId="2" fontId="28" fillId="3" borderId="0" xfId="2" applyNumberFormat="1" applyFont="1" applyFill="1"/>
    <xf numFmtId="0" fontId="55" fillId="0" borderId="0" xfId="0" applyFont="1" applyAlignment="1">
      <alignment vertical="center" wrapText="1"/>
    </xf>
    <xf numFmtId="0" fontId="30" fillId="3" borderId="52" xfId="0" applyFont="1" applyFill="1" applyBorder="1" applyAlignment="1">
      <alignment horizontal="center" wrapText="1"/>
    </xf>
    <xf numFmtId="14" fontId="30" fillId="3" borderId="52" xfId="0" applyNumberFormat="1" applyFont="1" applyFill="1" applyBorder="1" applyAlignment="1">
      <alignment horizontal="center" wrapText="1"/>
    </xf>
    <xf numFmtId="14" fontId="31" fillId="3" borderId="54" xfId="0" applyNumberFormat="1" applyFont="1" applyFill="1" applyBorder="1" applyAlignment="1">
      <alignment horizontal="center"/>
    </xf>
    <xf numFmtId="0" fontId="30" fillId="3" borderId="50" xfId="0" applyFont="1" applyFill="1" applyBorder="1" applyAlignment="1">
      <alignment horizontal="center"/>
    </xf>
    <xf numFmtId="0" fontId="30" fillId="3" borderId="52" xfId="0" applyFont="1" applyFill="1" applyBorder="1" applyAlignment="1">
      <alignment horizontal="center"/>
    </xf>
    <xf numFmtId="0" fontId="16" fillId="3" borderId="0" xfId="2" applyFont="1" applyFill="1" applyAlignment="1">
      <alignment vertical="center" wrapText="1"/>
    </xf>
    <xf numFmtId="0" fontId="27" fillId="41" borderId="57" xfId="0" applyFont="1" applyFill="1" applyBorder="1" applyAlignment="1">
      <alignment horizontal="center" vertical="center" wrapText="1"/>
    </xf>
    <xf numFmtId="0" fontId="32" fillId="0" borderId="0" xfId="0" applyFont="1" applyAlignment="1">
      <alignment horizontal="center" vertical="center" wrapText="1"/>
    </xf>
    <xf numFmtId="10" fontId="27" fillId="2" borderId="48" xfId="0" applyNumberFormat="1" applyFont="1" applyFill="1" applyBorder="1" applyAlignment="1" applyProtection="1">
      <alignment wrapText="1"/>
      <protection locked="0"/>
    </xf>
    <xf numFmtId="0" fontId="81" fillId="11" borderId="0" xfId="0" applyFont="1" applyFill="1" applyAlignment="1">
      <alignment horizontal="center" vertical="center"/>
    </xf>
    <xf numFmtId="0" fontId="81" fillId="11" borderId="0" xfId="0" applyFont="1" applyFill="1" applyAlignment="1">
      <alignment horizontal="center" vertical="center" wrapText="1"/>
    </xf>
    <xf numFmtId="0" fontId="81" fillId="8" borderId="0" xfId="0" applyFont="1" applyFill="1" applyAlignment="1">
      <alignment horizontal="center" vertical="center"/>
    </xf>
    <xf numFmtId="174" fontId="81" fillId="8" borderId="0" xfId="0" applyNumberFormat="1" applyFont="1" applyFill="1" applyAlignment="1">
      <alignment horizontal="center" vertical="center"/>
    </xf>
    <xf numFmtId="0" fontId="81" fillId="18" borderId="0" xfId="0" applyFont="1" applyFill="1" applyAlignment="1">
      <alignment horizontal="center" vertical="center"/>
    </xf>
    <xf numFmtId="174" fontId="81" fillId="18" borderId="0" xfId="0" applyNumberFormat="1" applyFont="1" applyFill="1" applyAlignment="1">
      <alignment horizontal="center" vertical="center"/>
    </xf>
    <xf numFmtId="0" fontId="81" fillId="42" borderId="0" xfId="0" applyFont="1" applyFill="1" applyAlignment="1">
      <alignment horizontal="center" vertical="center"/>
    </xf>
    <xf numFmtId="174" fontId="81" fillId="42" borderId="0" xfId="0" applyNumberFormat="1" applyFont="1" applyFill="1" applyAlignment="1">
      <alignment horizontal="center" vertical="center"/>
    </xf>
    <xf numFmtId="0" fontId="81" fillId="3" borderId="0" xfId="0" applyFont="1" applyFill="1" applyAlignment="1">
      <alignment horizontal="center" vertical="center"/>
    </xf>
    <xf numFmtId="44" fontId="81" fillId="3" borderId="0" xfId="0" applyNumberFormat="1" applyFont="1" applyFill="1" applyAlignment="1">
      <alignment horizontal="center" vertical="center"/>
    </xf>
    <xf numFmtId="10" fontId="81" fillId="3" borderId="0" xfId="0" applyNumberFormat="1" applyFont="1" applyFill="1" applyAlignment="1">
      <alignment horizontal="center" vertical="center"/>
    </xf>
    <xf numFmtId="0" fontId="82" fillId="8" borderId="0" xfId="48" applyFont="1" applyFill="1" applyAlignment="1" applyProtection="1">
      <alignment vertical="center"/>
    </xf>
    <xf numFmtId="0" fontId="82" fillId="0" borderId="0" xfId="0" applyFont="1" applyAlignment="1">
      <alignment horizontal="center" vertical="center"/>
    </xf>
    <xf numFmtId="0" fontId="82" fillId="42" borderId="0" xfId="0" applyFont="1" applyFill="1" applyAlignment="1">
      <alignment vertical="center"/>
    </xf>
    <xf numFmtId="0" fontId="19" fillId="11" borderId="0" xfId="0" applyFont="1" applyFill="1" applyAlignment="1">
      <alignment horizontal="center" vertical="center"/>
    </xf>
    <xf numFmtId="0" fontId="19" fillId="11" borderId="0" xfId="0" applyFont="1" applyFill="1" applyAlignment="1">
      <alignment horizontal="center" vertical="center" wrapText="1"/>
    </xf>
    <xf numFmtId="0" fontId="19" fillId="8" borderId="0" xfId="0" applyFont="1" applyFill="1" applyAlignment="1">
      <alignment horizontal="center" vertical="center"/>
    </xf>
    <xf numFmtId="174" fontId="19" fillId="8" borderId="0" xfId="0" applyNumberFormat="1" applyFont="1" applyFill="1" applyAlignment="1">
      <alignment horizontal="center" vertical="center"/>
    </xf>
    <xf numFmtId="8" fontId="19" fillId="8" borderId="0" xfId="0" applyNumberFormat="1" applyFont="1" applyFill="1" applyAlignment="1">
      <alignment horizontal="center" vertical="center"/>
    </xf>
    <xf numFmtId="0" fontId="19" fillId="42" borderId="0" xfId="0" applyFont="1" applyFill="1" applyAlignment="1">
      <alignment horizontal="center" vertical="center"/>
    </xf>
    <xf numFmtId="8" fontId="19" fillId="42" borderId="0" xfId="0" applyNumberFormat="1" applyFont="1" applyFill="1" applyAlignment="1">
      <alignment horizontal="center" vertical="center" wrapText="1"/>
    </xf>
    <xf numFmtId="0" fontId="19" fillId="3" borderId="0" xfId="0" applyFont="1" applyFill="1" applyAlignment="1">
      <alignment horizontal="center" vertical="center"/>
    </xf>
    <xf numFmtId="174" fontId="19" fillId="3" borderId="0" xfId="0" applyNumberFormat="1" applyFont="1" applyFill="1" applyAlignment="1">
      <alignment vertical="center"/>
    </xf>
    <xf numFmtId="8" fontId="19" fillId="3" borderId="0" xfId="0" applyNumberFormat="1" applyFont="1" applyFill="1" applyAlignment="1">
      <alignment vertical="center"/>
    </xf>
    <xf numFmtId="0" fontId="19" fillId="41" borderId="0" xfId="0" applyFont="1" applyFill="1" applyAlignment="1">
      <alignment horizontal="center" vertical="center"/>
    </xf>
    <xf numFmtId="8" fontId="19" fillId="41" borderId="0" xfId="0" applyNumberFormat="1" applyFont="1" applyFill="1" applyAlignment="1">
      <alignment vertical="center"/>
    </xf>
    <xf numFmtId="8" fontId="19" fillId="0" borderId="0" xfId="0" applyNumberFormat="1" applyFont="1" applyAlignment="1">
      <alignment vertical="center"/>
    </xf>
    <xf numFmtId="174" fontId="19" fillId="8" borderId="0" xfId="0" applyNumberFormat="1" applyFont="1" applyFill="1" applyAlignment="1">
      <alignment vertical="center"/>
    </xf>
    <xf numFmtId="8" fontId="19" fillId="8" borderId="0" xfId="0" applyNumberFormat="1" applyFont="1" applyFill="1" applyAlignment="1">
      <alignment vertical="center"/>
    </xf>
    <xf numFmtId="8" fontId="19" fillId="0" borderId="0" xfId="0" applyNumberFormat="1" applyFont="1" applyAlignment="1">
      <alignment horizontal="center" vertical="center"/>
    </xf>
    <xf numFmtId="8" fontId="19" fillId="42" borderId="0" xfId="0" applyNumberFormat="1" applyFont="1" applyFill="1" applyAlignment="1">
      <alignment vertical="center"/>
    </xf>
    <xf numFmtId="0" fontId="19" fillId="18" borderId="0" xfId="0" applyFont="1" applyFill="1" applyAlignment="1">
      <alignment horizontal="center" vertical="center"/>
    </xf>
    <xf numFmtId="174" fontId="19" fillId="3" borderId="0" xfId="0" applyNumberFormat="1" applyFont="1" applyFill="1" applyAlignment="1">
      <alignment horizontal="center" vertical="center"/>
    </xf>
    <xf numFmtId="0" fontId="83" fillId="8" borderId="0" xfId="0" applyFont="1" applyFill="1" applyAlignment="1">
      <alignment horizontal="center" vertical="center"/>
    </xf>
    <xf numFmtId="174" fontId="83" fillId="8" borderId="0" xfId="0" applyNumberFormat="1" applyFont="1" applyFill="1" applyAlignment="1">
      <alignment horizontal="center" vertical="center"/>
    </xf>
    <xf numFmtId="0" fontId="83" fillId="0" borderId="0" xfId="0" applyFont="1" applyAlignment="1">
      <alignment horizontal="center" vertical="center"/>
    </xf>
    <xf numFmtId="8" fontId="83" fillId="8" borderId="0" xfId="0" applyNumberFormat="1" applyFont="1" applyFill="1" applyAlignment="1">
      <alignment vertical="center"/>
    </xf>
    <xf numFmtId="8" fontId="83" fillId="0" borderId="0" xfId="0" applyNumberFormat="1" applyFont="1" applyAlignment="1">
      <alignment horizontal="center" vertical="center"/>
    </xf>
    <xf numFmtId="0" fontId="83" fillId="42" borderId="0" xfId="0" applyFont="1" applyFill="1" applyAlignment="1">
      <alignment horizontal="center" vertical="center"/>
    </xf>
    <xf numFmtId="8" fontId="83" fillId="42" borderId="0" xfId="0" applyNumberFormat="1" applyFont="1" applyFill="1" applyAlignment="1">
      <alignment horizontal="center" vertical="center" wrapText="1"/>
    </xf>
    <xf numFmtId="44" fontId="19" fillId="8" borderId="0" xfId="0" applyNumberFormat="1" applyFont="1" applyFill="1" applyAlignment="1">
      <alignment vertical="center"/>
    </xf>
    <xf numFmtId="44" fontId="19" fillId="42" borderId="0" xfId="0" applyNumberFormat="1" applyFont="1" applyFill="1" applyAlignment="1">
      <alignment horizontal="center" vertical="center" wrapText="1"/>
    </xf>
    <xf numFmtId="0" fontId="84" fillId="0" borderId="0" xfId="0" applyFont="1" applyAlignment="1">
      <alignment horizontal="center" vertical="center"/>
    </xf>
    <xf numFmtId="174" fontId="84" fillId="8" borderId="0" xfId="0" applyNumberFormat="1" applyFont="1" applyFill="1" applyAlignment="1">
      <alignment horizontal="center" vertical="center"/>
    </xf>
    <xf numFmtId="8" fontId="84" fillId="42" borderId="0" xfId="0" applyNumberFormat="1" applyFont="1" applyFill="1" applyAlignment="1">
      <alignment horizontal="center" vertical="center" wrapText="1"/>
    </xf>
    <xf numFmtId="44" fontId="81" fillId="42" borderId="0" xfId="0" applyNumberFormat="1" applyFont="1" applyFill="1" applyAlignment="1">
      <alignment horizontal="center" vertical="center" wrapText="1"/>
    </xf>
    <xf numFmtId="0" fontId="84" fillId="8" borderId="0" xfId="0" applyFont="1" applyFill="1" applyAlignment="1">
      <alignment horizontal="center" vertical="center"/>
    </xf>
    <xf numFmtId="0" fontId="84" fillId="42" borderId="0" xfId="0" applyFont="1" applyFill="1" applyAlignment="1">
      <alignment horizontal="center" vertical="center"/>
    </xf>
    <xf numFmtId="44" fontId="84" fillId="42" borderId="0" xfId="0" applyNumberFormat="1" applyFont="1" applyFill="1" applyAlignment="1">
      <alignment horizontal="center" vertical="center" wrapText="1"/>
    </xf>
    <xf numFmtId="8" fontId="83" fillId="8" borderId="0" xfId="0" applyNumberFormat="1" applyFont="1" applyFill="1" applyAlignment="1">
      <alignment horizontal="center" vertical="center"/>
    </xf>
    <xf numFmtId="8" fontId="84" fillId="0" borderId="0" xfId="0" applyNumberFormat="1" applyFont="1" applyAlignment="1">
      <alignment horizontal="center" vertical="center"/>
    </xf>
    <xf numFmtId="8" fontId="84" fillId="8" borderId="0" xfId="0" applyNumberFormat="1" applyFont="1" applyFill="1" applyAlignment="1">
      <alignment horizontal="center" vertical="center"/>
    </xf>
    <xf numFmtId="0" fontId="27" fillId="3" borderId="57" xfId="0" applyFont="1" applyFill="1" applyBorder="1" applyAlignment="1">
      <alignment wrapText="1"/>
    </xf>
    <xf numFmtId="8" fontId="27" fillId="2" borderId="104" xfId="0" applyNumberFormat="1" applyFont="1" applyFill="1" applyBorder="1" applyAlignment="1" applyProtection="1">
      <alignment wrapText="1"/>
      <protection locked="0"/>
    </xf>
    <xf numFmtId="8" fontId="27" fillId="2" borderId="105" xfId="0" applyNumberFormat="1" applyFont="1" applyFill="1" applyBorder="1" applyAlignment="1" applyProtection="1">
      <alignment wrapText="1"/>
      <protection locked="0"/>
    </xf>
    <xf numFmtId="8" fontId="27" fillId="2" borderId="106" xfId="0" applyNumberFormat="1" applyFont="1" applyFill="1" applyBorder="1" applyAlignment="1" applyProtection="1">
      <alignment wrapText="1"/>
      <protection locked="0"/>
    </xf>
    <xf numFmtId="8" fontId="27" fillId="2" borderId="107" xfId="0" applyNumberFormat="1" applyFont="1" applyFill="1" applyBorder="1" applyAlignment="1" applyProtection="1">
      <alignment wrapText="1"/>
      <protection locked="0"/>
    </xf>
    <xf numFmtId="8" fontId="27" fillId="2" borderId="108" xfId="0" applyNumberFormat="1" applyFont="1" applyFill="1" applyBorder="1" applyAlignment="1" applyProtection="1">
      <alignment wrapText="1"/>
      <protection locked="0"/>
    </xf>
    <xf numFmtId="0" fontId="32" fillId="40" borderId="95" xfId="0" applyFont="1" applyFill="1" applyBorder="1" applyAlignment="1" applyProtection="1">
      <alignment horizontal="center" vertical="center" wrapText="1"/>
      <protection locked="0"/>
    </xf>
    <xf numFmtId="0" fontId="32" fillId="40" borderId="96" xfId="0" applyFont="1" applyFill="1" applyBorder="1" applyAlignment="1" applyProtection="1">
      <alignment horizontal="center" vertical="center" wrapText="1"/>
      <protection locked="0"/>
    </xf>
    <xf numFmtId="0" fontId="16" fillId="2" borderId="0" xfId="0" applyFont="1" applyFill="1"/>
    <xf numFmtId="165" fontId="16" fillId="22" borderId="0" xfId="10" applyNumberFormat="1" applyFont="1" applyFill="1" applyProtection="1">
      <protection locked="0"/>
    </xf>
    <xf numFmtId="0" fontId="16" fillId="22" borderId="0" xfId="10" applyFont="1" applyFill="1" applyProtection="1">
      <protection locked="0"/>
    </xf>
    <xf numFmtId="0" fontId="20" fillId="22" borderId="0" xfId="10" applyFont="1" applyFill="1" applyAlignment="1" applyProtection="1">
      <alignment horizontal="center" vertical="center"/>
      <protection locked="0"/>
    </xf>
    <xf numFmtId="0" fontId="20" fillId="22" borderId="0" xfId="10" applyFont="1" applyFill="1" applyAlignment="1" applyProtection="1">
      <alignment horizontal="centerContinuous" vertical="center"/>
      <protection locked="0"/>
    </xf>
    <xf numFmtId="0" fontId="21" fillId="23" borderId="50" xfId="0" applyFont="1" applyFill="1" applyBorder="1" applyAlignment="1">
      <alignment horizontal="center" vertical="center" wrapText="1"/>
    </xf>
    <xf numFmtId="0" fontId="16" fillId="0" borderId="0" xfId="10" applyFont="1" applyProtection="1">
      <protection locked="0"/>
    </xf>
    <xf numFmtId="0" fontId="16" fillId="12" borderId="51" xfId="0" applyFont="1" applyFill="1" applyBorder="1" applyAlignment="1">
      <alignment wrapText="1"/>
    </xf>
    <xf numFmtId="0" fontId="21" fillId="23" borderId="52" xfId="0" applyFont="1" applyFill="1" applyBorder="1" applyAlignment="1">
      <alignment horizontal="center" vertical="center" wrapText="1"/>
    </xf>
    <xf numFmtId="14" fontId="21" fillId="23" borderId="52" xfId="0" applyNumberFormat="1" applyFont="1" applyFill="1" applyBorder="1" applyAlignment="1">
      <alignment horizontal="center" vertical="center" wrapText="1"/>
    </xf>
    <xf numFmtId="14" fontId="21" fillId="23" borderId="54" xfId="0" applyNumberFormat="1" applyFont="1" applyFill="1" applyBorder="1" applyAlignment="1">
      <alignment horizontal="center" vertical="center" wrapText="1"/>
    </xf>
    <xf numFmtId="44" fontId="16" fillId="2" borderId="123" xfId="0" applyNumberFormat="1" applyFont="1" applyFill="1" applyBorder="1" applyAlignment="1" applyProtection="1">
      <alignment vertical="center"/>
      <protection locked="0"/>
    </xf>
    <xf numFmtId="44" fontId="16" fillId="2" borderId="57" xfId="0" applyNumberFormat="1" applyFont="1" applyFill="1" applyBorder="1" applyAlignment="1" applyProtection="1">
      <alignment vertical="center"/>
      <protection locked="0"/>
    </xf>
    <xf numFmtId="44" fontId="16" fillId="37" borderId="57" xfId="0" applyNumberFormat="1" applyFont="1" applyFill="1" applyBorder="1" applyAlignment="1" applyProtection="1">
      <alignment vertical="center"/>
      <protection locked="0"/>
    </xf>
    <xf numFmtId="44" fontId="16" fillId="34" borderId="57" xfId="0" applyNumberFormat="1" applyFont="1" applyFill="1" applyBorder="1" applyAlignment="1" applyProtection="1">
      <alignment vertical="center"/>
      <protection locked="0"/>
    </xf>
    <xf numFmtId="44" fontId="16" fillId="2" borderId="88" xfId="0" applyNumberFormat="1" applyFont="1" applyFill="1" applyBorder="1" applyAlignment="1" applyProtection="1">
      <alignment vertical="center"/>
      <protection locked="0"/>
    </xf>
    <xf numFmtId="165" fontId="16" fillId="22" borderId="0" xfId="0" applyNumberFormat="1" applyFont="1" applyFill="1" applyAlignment="1">
      <alignment vertical="center"/>
    </xf>
    <xf numFmtId="0" fontId="16" fillId="22" borderId="0" xfId="0" applyFont="1" applyFill="1" applyAlignment="1">
      <alignment vertical="center"/>
    </xf>
    <xf numFmtId="44" fontId="16" fillId="2" borderId="88" xfId="11" applyNumberFormat="1" applyFont="1" applyFill="1" applyBorder="1" applyAlignment="1" applyProtection="1">
      <alignment vertical="center"/>
      <protection locked="0"/>
    </xf>
    <xf numFmtId="44" fontId="16" fillId="2" borderId="57" xfId="11" applyNumberFormat="1" applyFont="1" applyFill="1" applyBorder="1" applyAlignment="1" applyProtection="1">
      <alignment vertical="center"/>
      <protection locked="0"/>
    </xf>
    <xf numFmtId="44" fontId="16" fillId="37" borderId="57" xfId="11" applyNumberFormat="1" applyFont="1" applyFill="1" applyBorder="1" applyAlignment="1" applyProtection="1">
      <alignment vertical="center"/>
      <protection locked="0"/>
    </xf>
    <xf numFmtId="44" fontId="16" fillId="34" borderId="57" xfId="11" applyNumberFormat="1" applyFont="1" applyFill="1" applyBorder="1" applyAlignment="1" applyProtection="1">
      <alignment vertical="center"/>
      <protection locked="0"/>
    </xf>
    <xf numFmtId="165" fontId="16" fillId="22" borderId="0" xfId="0" quotePrefix="1" applyNumberFormat="1" applyFont="1" applyFill="1" applyAlignment="1">
      <alignment vertical="center"/>
    </xf>
    <xf numFmtId="44" fontId="16" fillId="2" borderId="91" xfId="11" applyNumberFormat="1" applyFont="1" applyFill="1" applyBorder="1" applyAlignment="1" applyProtection="1">
      <alignment vertical="center"/>
      <protection locked="0"/>
    </xf>
    <xf numFmtId="44" fontId="16" fillId="2" borderId="65" xfId="11" applyNumberFormat="1" applyFont="1" applyFill="1" applyBorder="1" applyAlignment="1" applyProtection="1">
      <alignment vertical="center"/>
      <protection locked="0"/>
    </xf>
    <xf numFmtId="44" fontId="16" fillId="37" borderId="65" xfId="11" applyNumberFormat="1" applyFont="1" applyFill="1" applyBorder="1" applyAlignment="1" applyProtection="1">
      <alignment vertical="center"/>
      <protection locked="0"/>
    </xf>
    <xf numFmtId="44" fontId="16" fillId="34" borderId="65" xfId="11" applyNumberFormat="1" applyFont="1" applyFill="1" applyBorder="1" applyAlignment="1" applyProtection="1">
      <alignment vertical="center"/>
      <protection locked="0"/>
    </xf>
    <xf numFmtId="44" fontId="20" fillId="22" borderId="0" xfId="0" applyNumberFormat="1" applyFont="1" applyFill="1" applyAlignment="1">
      <alignment vertical="center"/>
    </xf>
    <xf numFmtId="2" fontId="20" fillId="22" borderId="0" xfId="0" applyNumberFormat="1" applyFont="1" applyFill="1" applyAlignment="1">
      <alignment vertical="center"/>
    </xf>
    <xf numFmtId="44" fontId="20" fillId="2" borderId="57" xfId="0" applyNumberFormat="1" applyFont="1" applyFill="1" applyBorder="1" applyAlignment="1" applyProtection="1">
      <alignment vertical="center"/>
      <protection locked="0"/>
    </xf>
    <xf numFmtId="44" fontId="20" fillId="37" borderId="57" xfId="0" applyNumberFormat="1" applyFont="1" applyFill="1" applyBorder="1" applyAlignment="1" applyProtection="1">
      <alignment vertical="center"/>
      <protection locked="0"/>
    </xf>
    <xf numFmtId="44" fontId="20" fillId="34" borderId="57" xfId="0" applyNumberFormat="1" applyFont="1" applyFill="1" applyBorder="1" applyAlignment="1" applyProtection="1">
      <alignment vertical="center"/>
      <protection locked="0"/>
    </xf>
    <xf numFmtId="44" fontId="20" fillId="2" borderId="65" xfId="0" applyNumberFormat="1" applyFont="1" applyFill="1" applyBorder="1" applyAlignment="1" applyProtection="1">
      <alignment vertical="center"/>
      <protection locked="0"/>
    </xf>
    <xf numFmtId="44" fontId="20" fillId="37" borderId="65" xfId="0" applyNumberFormat="1" applyFont="1" applyFill="1" applyBorder="1" applyAlignment="1" applyProtection="1">
      <alignment vertical="center"/>
      <protection locked="0"/>
    </xf>
    <xf numFmtId="44" fontId="20" fillId="34" borderId="65" xfId="0" applyNumberFormat="1" applyFont="1" applyFill="1" applyBorder="1" applyAlignment="1" applyProtection="1">
      <alignment vertical="center"/>
      <protection locked="0"/>
    </xf>
    <xf numFmtId="165" fontId="20" fillId="22" borderId="0" xfId="0" applyNumberFormat="1" applyFont="1" applyFill="1" applyAlignment="1">
      <alignment vertical="center"/>
    </xf>
    <xf numFmtId="0" fontId="16" fillId="22" borderId="0" xfId="0" applyFont="1" applyFill="1" applyAlignment="1">
      <alignment vertical="center" wrapText="1"/>
    </xf>
    <xf numFmtId="49" fontId="20" fillId="2" borderId="57" xfId="0" applyNumberFormat="1" applyFont="1" applyFill="1" applyBorder="1" applyAlignment="1" applyProtection="1">
      <alignment horizontal="center" vertical="center" wrapText="1"/>
      <protection locked="0"/>
    </xf>
    <xf numFmtId="49" fontId="20" fillId="37" borderId="57" xfId="0" applyNumberFormat="1" applyFont="1" applyFill="1" applyBorder="1" applyAlignment="1" applyProtection="1">
      <alignment horizontal="center" vertical="center" wrapText="1"/>
      <protection locked="0"/>
    </xf>
    <xf numFmtId="165" fontId="20" fillId="22" borderId="0" xfId="0" applyNumberFormat="1" applyFont="1" applyFill="1" applyAlignment="1">
      <alignment horizontal="center" vertical="center" wrapText="1"/>
    </xf>
    <xf numFmtId="49" fontId="20" fillId="34" borderId="57" xfId="0" applyNumberFormat="1" applyFont="1" applyFill="1" applyBorder="1" applyAlignment="1">
      <alignment horizontal="center" vertical="center" wrapText="1"/>
    </xf>
    <xf numFmtId="0" fontId="20" fillId="0" borderId="57" xfId="0" applyFont="1" applyBorder="1" applyAlignment="1">
      <alignment vertical="center"/>
    </xf>
    <xf numFmtId="1" fontId="20" fillId="22" borderId="57" xfId="0" applyNumberFormat="1" applyFont="1" applyFill="1" applyBorder="1" applyAlignment="1">
      <alignment horizontal="center" vertical="center" wrapText="1"/>
    </xf>
    <xf numFmtId="1" fontId="20" fillId="22" borderId="65" xfId="0" applyNumberFormat="1" applyFont="1" applyFill="1" applyBorder="1" applyAlignment="1">
      <alignment horizontal="center" vertical="center" wrapText="1"/>
    </xf>
    <xf numFmtId="0" fontId="20" fillId="10" borderId="57" xfId="0" applyFont="1" applyFill="1" applyBorder="1" applyAlignment="1">
      <alignment vertical="center" wrapText="1"/>
    </xf>
    <xf numFmtId="165" fontId="16" fillId="22" borderId="0" xfId="0" applyNumberFormat="1" applyFont="1" applyFill="1" applyAlignment="1">
      <alignment horizontal="center" vertical="center" wrapText="1"/>
    </xf>
    <xf numFmtId="0" fontId="16" fillId="22" borderId="0" xfId="0" applyFont="1" applyFill="1" applyAlignment="1">
      <alignment horizontal="center" vertical="center"/>
    </xf>
    <xf numFmtId="1" fontId="20" fillId="2" borderId="57" xfId="0" applyNumberFormat="1" applyFont="1" applyFill="1" applyBorder="1" applyAlignment="1">
      <alignment horizontal="center" vertical="center" wrapText="1"/>
    </xf>
    <xf numFmtId="165" fontId="16" fillId="22" borderId="57" xfId="0" applyNumberFormat="1" applyFont="1" applyFill="1" applyBorder="1" applyAlignment="1">
      <alignment horizontal="center" vertical="center" wrapText="1"/>
    </xf>
    <xf numFmtId="1" fontId="20" fillId="37" borderId="57" xfId="0" applyNumberFormat="1" applyFont="1" applyFill="1" applyBorder="1" applyAlignment="1">
      <alignment horizontal="center" vertical="center" wrapText="1"/>
    </xf>
    <xf numFmtId="1" fontId="20" fillId="34" borderId="57" xfId="0" applyNumberFormat="1" applyFont="1" applyFill="1" applyBorder="1" applyAlignment="1">
      <alignment horizontal="center" vertical="center" wrapText="1"/>
    </xf>
    <xf numFmtId="165" fontId="16" fillId="34" borderId="57" xfId="0" applyNumberFormat="1" applyFont="1" applyFill="1" applyBorder="1" applyAlignment="1">
      <alignment horizontal="center" vertical="center" wrapText="1"/>
    </xf>
    <xf numFmtId="0" fontId="16" fillId="0" borderId="71" xfId="0" applyFont="1" applyBorder="1"/>
    <xf numFmtId="0" fontId="16" fillId="0" borderId="123" xfId="0" applyFont="1" applyBorder="1"/>
    <xf numFmtId="0" fontId="16" fillId="28" borderId="71" xfId="0" applyFont="1" applyFill="1" applyBorder="1"/>
    <xf numFmtId="44" fontId="87" fillId="9" borderId="57" xfId="49" applyNumberFormat="1" applyFont="1" applyBorder="1" applyAlignment="1">
      <alignment vertical="center"/>
    </xf>
    <xf numFmtId="0" fontId="16" fillId="0" borderId="132" xfId="0" applyFont="1" applyBorder="1" applyProtection="1">
      <protection locked="0"/>
    </xf>
    <xf numFmtId="0" fontId="16" fillId="2" borderId="57" xfId="0" applyFont="1" applyFill="1" applyBorder="1" applyAlignment="1" applyProtection="1">
      <alignment vertical="center"/>
      <protection locked="0"/>
    </xf>
    <xf numFmtId="0" fontId="16" fillId="37" borderId="57" xfId="0" applyFont="1" applyFill="1" applyBorder="1" applyAlignment="1" applyProtection="1">
      <alignment vertical="center"/>
      <protection locked="0"/>
    </xf>
    <xf numFmtId="0" fontId="16" fillId="34" borderId="57" xfId="0" applyFont="1" applyFill="1" applyBorder="1" applyAlignment="1" applyProtection="1">
      <alignment vertical="center"/>
      <protection locked="0"/>
    </xf>
    <xf numFmtId="0" fontId="16" fillId="0" borderId="57" xfId="0" applyFont="1" applyBorder="1"/>
    <xf numFmtId="0" fontId="16" fillId="0" borderId="88" xfId="0" applyFont="1" applyBorder="1"/>
    <xf numFmtId="0" fontId="16" fillId="28" borderId="57" xfId="0" applyFont="1" applyFill="1" applyBorder="1"/>
    <xf numFmtId="0" fontId="16" fillId="0" borderId="90" xfId="0" applyFont="1" applyBorder="1" applyProtection="1">
      <protection locked="0"/>
    </xf>
    <xf numFmtId="0" fontId="16" fillId="7" borderId="88" xfId="0" applyFont="1" applyFill="1" applyBorder="1"/>
    <xf numFmtId="0" fontId="16" fillId="31" borderId="57" xfId="0" applyFont="1" applyFill="1" applyBorder="1"/>
    <xf numFmtId="0" fontId="16" fillId="2" borderId="57" xfId="0" applyFont="1" applyFill="1" applyBorder="1"/>
    <xf numFmtId="0" fontId="16" fillId="2" borderId="90" xfId="0" applyFont="1" applyFill="1" applyBorder="1" applyProtection="1">
      <protection locked="0"/>
    </xf>
    <xf numFmtId="0" fontId="16" fillId="7" borderId="57" xfId="0" applyFont="1" applyFill="1" applyBorder="1"/>
    <xf numFmtId="0" fontId="16" fillId="7" borderId="90" xfId="0" applyFont="1" applyFill="1" applyBorder="1" applyProtection="1">
      <protection locked="0"/>
    </xf>
    <xf numFmtId="0" fontId="16" fillId="0" borderId="65" xfId="0" applyFont="1" applyBorder="1"/>
    <xf numFmtId="0" fontId="16" fillId="7" borderId="91" xfId="0" applyFont="1" applyFill="1" applyBorder="1"/>
    <xf numFmtId="0" fontId="16" fillId="31" borderId="65" xfId="0" applyFont="1" applyFill="1" applyBorder="1"/>
    <xf numFmtId="0" fontId="16" fillId="7" borderId="65" xfId="0" applyFont="1" applyFill="1" applyBorder="1"/>
    <xf numFmtId="0" fontId="16" fillId="7" borderId="92" xfId="0" applyFont="1" applyFill="1" applyBorder="1" applyAlignment="1" applyProtection="1">
      <alignment vertical="center"/>
      <protection locked="0"/>
    </xf>
    <xf numFmtId="0" fontId="16" fillId="2" borderId="65" xfId="0" applyFont="1" applyFill="1" applyBorder="1" applyAlignment="1" applyProtection="1">
      <alignment vertical="center"/>
      <protection locked="0"/>
    </xf>
    <xf numFmtId="0" fontId="16" fillId="37" borderId="65" xfId="0" applyFont="1" applyFill="1" applyBorder="1" applyAlignment="1" applyProtection="1">
      <alignment vertical="center"/>
      <protection locked="0"/>
    </xf>
    <xf numFmtId="0" fontId="16" fillId="34" borderId="65" xfId="0" applyFont="1" applyFill="1" applyBorder="1" applyAlignment="1" applyProtection="1">
      <alignment vertical="center"/>
      <protection locked="0"/>
    </xf>
    <xf numFmtId="0" fontId="16" fillId="0" borderId="73" xfId="0" applyFont="1" applyBorder="1" applyAlignment="1">
      <alignment vertical="center"/>
    </xf>
    <xf numFmtId="0" fontId="87" fillId="9" borderId="118" xfId="46" applyFont="1" applyBorder="1" applyAlignment="1">
      <alignment vertical="center"/>
    </xf>
    <xf numFmtId="0" fontId="20" fillId="22" borderId="117" xfId="0" applyFont="1" applyFill="1" applyBorder="1" applyAlignment="1">
      <alignment vertical="center" wrapText="1"/>
    </xf>
    <xf numFmtId="44" fontId="87" fillId="9" borderId="125" xfId="46" applyNumberFormat="1" applyFont="1" applyBorder="1" applyAlignment="1">
      <alignment vertical="center" wrapText="1"/>
    </xf>
    <xf numFmtId="44" fontId="87" fillId="9" borderId="79" xfId="49" applyNumberFormat="1" applyFont="1" applyBorder="1" applyAlignment="1">
      <alignment vertical="center"/>
    </xf>
    <xf numFmtId="0" fontId="87" fillId="9" borderId="78" xfId="46" applyFont="1" applyBorder="1" applyAlignment="1">
      <alignment vertical="center"/>
    </xf>
    <xf numFmtId="44" fontId="87" fillId="9" borderId="66" xfId="46" applyNumberFormat="1" applyFont="1" applyBorder="1" applyAlignment="1">
      <alignment vertical="center"/>
    </xf>
    <xf numFmtId="0" fontId="87" fillId="9" borderId="126" xfId="46" applyFont="1" applyBorder="1" applyAlignment="1">
      <alignment vertical="center"/>
    </xf>
    <xf numFmtId="0" fontId="20" fillId="22" borderId="0" xfId="0" applyFont="1" applyFill="1" applyAlignment="1">
      <alignment vertical="center" wrapText="1"/>
    </xf>
    <xf numFmtId="8" fontId="87" fillId="9" borderId="67" xfId="49" applyNumberFormat="1" applyFont="1" applyBorder="1" applyAlignment="1">
      <alignment vertical="center"/>
    </xf>
    <xf numFmtId="0" fontId="87" fillId="9" borderId="68" xfId="46" applyFont="1" applyBorder="1" applyAlignment="1">
      <alignment vertical="center"/>
    </xf>
    <xf numFmtId="0" fontId="20" fillId="22" borderId="0" xfId="0" applyFont="1" applyFill="1" applyAlignment="1">
      <alignment vertical="center"/>
    </xf>
    <xf numFmtId="165" fontId="16" fillId="2" borderId="57" xfId="0" applyNumberFormat="1" applyFont="1" applyFill="1" applyBorder="1" applyAlignment="1">
      <alignment horizontal="center" vertical="center" wrapText="1"/>
    </xf>
    <xf numFmtId="165" fontId="16" fillId="37" borderId="57" xfId="0" applyNumberFormat="1" applyFont="1" applyFill="1" applyBorder="1" applyAlignment="1">
      <alignment horizontal="center" vertical="center" wrapText="1"/>
    </xf>
    <xf numFmtId="44" fontId="87" fillId="9" borderId="67" xfId="49" applyNumberFormat="1" applyFont="1" applyBorder="1" applyAlignment="1">
      <alignment vertical="center"/>
    </xf>
    <xf numFmtId="44" fontId="87" fillId="2" borderId="66" xfId="46" applyNumberFormat="1" applyFont="1" applyFill="1" applyBorder="1" applyAlignment="1">
      <alignment vertical="center"/>
    </xf>
    <xf numFmtId="165" fontId="87" fillId="9" borderId="127" xfId="46" applyNumberFormat="1" applyFont="1" applyBorder="1" applyAlignment="1">
      <alignment vertical="center"/>
    </xf>
    <xf numFmtId="44" fontId="87" fillId="9" borderId="118" xfId="46" applyNumberFormat="1" applyFont="1" applyBorder="1" applyAlignment="1">
      <alignment vertical="center"/>
    </xf>
    <xf numFmtId="1" fontId="20" fillId="22" borderId="0" xfId="0" applyNumberFormat="1" applyFont="1" applyFill="1" applyAlignment="1">
      <alignment vertical="center"/>
    </xf>
    <xf numFmtId="10" fontId="20" fillId="22" borderId="0" xfId="1" applyNumberFormat="1" applyFont="1" applyFill="1" applyBorder="1" applyAlignment="1">
      <alignment vertical="center"/>
    </xf>
    <xf numFmtId="0" fontId="16" fillId="12" borderId="0" xfId="0" applyFont="1" applyFill="1" applyAlignment="1">
      <alignment wrapText="1"/>
    </xf>
    <xf numFmtId="49" fontId="21" fillId="3" borderId="0" xfId="0" applyNumberFormat="1" applyFont="1" applyFill="1" applyAlignment="1">
      <alignment horizontal="center"/>
    </xf>
    <xf numFmtId="49" fontId="21" fillId="0" borderId="0" xfId="0" applyNumberFormat="1" applyFont="1" applyAlignment="1">
      <alignment horizontal="center"/>
    </xf>
    <xf numFmtId="0" fontId="16" fillId="12" borderId="57" xfId="0" applyFont="1" applyFill="1" applyBorder="1" applyAlignment="1">
      <alignment wrapText="1"/>
    </xf>
    <xf numFmtId="49" fontId="21" fillId="2" borderId="57" xfId="0" applyNumberFormat="1" applyFont="1" applyFill="1" applyBorder="1" applyAlignment="1" applyProtection="1">
      <alignment horizontal="center" wrapText="1"/>
      <protection locked="0"/>
    </xf>
    <xf numFmtId="49" fontId="21" fillId="2" borderId="57" xfId="0" applyNumberFormat="1" applyFont="1" applyFill="1" applyBorder="1" applyAlignment="1" applyProtection="1">
      <alignment horizontal="center"/>
      <protection locked="0"/>
    </xf>
    <xf numFmtId="0" fontId="19" fillId="28" borderId="0" xfId="0" applyFont="1" applyFill="1" applyAlignment="1">
      <alignment horizontal="center" vertical="center"/>
    </xf>
    <xf numFmtId="0" fontId="19" fillId="37" borderId="0" xfId="0" applyFont="1" applyFill="1"/>
    <xf numFmtId="0" fontId="19" fillId="34" borderId="0" xfId="0" applyFont="1" applyFill="1"/>
    <xf numFmtId="0" fontId="87" fillId="3" borderId="65" xfId="2" applyFont="1" applyFill="1" applyBorder="1" applyAlignment="1">
      <alignment vertical="center"/>
    </xf>
    <xf numFmtId="4" fontId="87" fillId="9" borderId="65" xfId="46" applyNumberFormat="1" applyFont="1" applyBorder="1" applyAlignment="1">
      <alignment horizontal="right"/>
    </xf>
    <xf numFmtId="4" fontId="87" fillId="9" borderId="65" xfId="46" applyNumberFormat="1" applyFont="1" applyBorder="1"/>
    <xf numFmtId="0" fontId="87" fillId="3" borderId="111" xfId="2" applyFont="1" applyFill="1" applyBorder="1" applyAlignment="1">
      <alignment vertical="center"/>
    </xf>
    <xf numFmtId="0" fontId="16" fillId="3" borderId="111" xfId="2" applyFont="1" applyFill="1" applyBorder="1" applyAlignment="1">
      <alignment horizontal="right"/>
    </xf>
    <xf numFmtId="0" fontId="16" fillId="3" borderId="111" xfId="2" applyFont="1" applyFill="1" applyBorder="1"/>
    <xf numFmtId="0" fontId="77" fillId="3" borderId="111" xfId="2" applyFont="1" applyFill="1" applyBorder="1" applyAlignment="1">
      <alignment horizontal="left"/>
    </xf>
    <xf numFmtId="168" fontId="16" fillId="39" borderId="111" xfId="2" applyNumberFormat="1" applyFont="1" applyFill="1" applyBorder="1"/>
    <xf numFmtId="10" fontId="16" fillId="39" borderId="111" xfId="2" applyNumberFormat="1" applyFont="1" applyFill="1" applyBorder="1"/>
    <xf numFmtId="0" fontId="83" fillId="3" borderId="71" xfId="2" applyFont="1" applyFill="1" applyBorder="1"/>
    <xf numFmtId="4" fontId="87" fillId="9" borderId="71" xfId="46" applyNumberFormat="1" applyFont="1" applyBorder="1" applyAlignment="1">
      <alignment horizontal="right"/>
    </xf>
    <xf numFmtId="4" fontId="87" fillId="9" borderId="71" xfId="46" applyNumberFormat="1" applyFont="1" applyBorder="1"/>
    <xf numFmtId="0" fontId="83" fillId="0" borderId="0" xfId="2" applyFont="1"/>
    <xf numFmtId="4" fontId="87" fillId="0" borderId="0" xfId="46" applyNumberFormat="1" applyFont="1" applyFill="1" applyBorder="1" applyAlignment="1">
      <alignment horizontal="right"/>
    </xf>
    <xf numFmtId="4" fontId="87" fillId="0" borderId="0" xfId="46" applyNumberFormat="1" applyFont="1" applyFill="1" applyBorder="1"/>
    <xf numFmtId="0" fontId="83" fillId="3" borderId="0" xfId="2" applyFont="1" applyFill="1"/>
    <xf numFmtId="4" fontId="85" fillId="9" borderId="20" xfId="46" applyNumberFormat="1" applyFont="1" applyAlignment="1">
      <alignment horizontal="right"/>
    </xf>
    <xf numFmtId="4" fontId="85" fillId="9" borderId="20" xfId="46" applyNumberFormat="1" applyFont="1"/>
    <xf numFmtId="179" fontId="19" fillId="0" borderId="0" xfId="0" applyNumberFormat="1" applyFont="1"/>
    <xf numFmtId="0" fontId="82" fillId="28" borderId="0" xfId="48" applyFont="1" applyFill="1"/>
    <xf numFmtId="0" fontId="82" fillId="0" borderId="0" xfId="0" applyFont="1"/>
    <xf numFmtId="0" fontId="82" fillId="37" borderId="0" xfId="48" applyFont="1" applyFill="1"/>
    <xf numFmtId="0" fontId="82" fillId="37" borderId="0" xfId="0" applyFont="1" applyFill="1"/>
    <xf numFmtId="0" fontId="82" fillId="37" borderId="0" xfId="0" applyFont="1" applyFill="1" applyAlignment="1">
      <alignment vertical="center"/>
    </xf>
    <xf numFmtId="0" fontId="82" fillId="8" borderId="0" xfId="48" applyFont="1" applyFill="1"/>
    <xf numFmtId="0" fontId="82" fillId="18" borderId="0" xfId="0" applyFont="1" applyFill="1"/>
    <xf numFmtId="0" fontId="19" fillId="0" borderId="0" xfId="0" applyFont="1" applyAlignment="1">
      <alignment horizontal="center"/>
    </xf>
    <xf numFmtId="0" fontId="19" fillId="21" borderId="0" xfId="0" applyFont="1" applyFill="1" applyAlignment="1">
      <alignment horizontal="center" vertical="center"/>
    </xf>
    <xf numFmtId="174" fontId="19" fillId="21" borderId="0" xfId="0" applyNumberFormat="1" applyFont="1" applyFill="1" applyAlignment="1">
      <alignment horizontal="center" vertical="center"/>
    </xf>
    <xf numFmtId="8" fontId="19" fillId="21" borderId="0" xfId="0" applyNumberFormat="1" applyFont="1" applyFill="1" applyAlignment="1">
      <alignment horizontal="center" vertical="center" wrapText="1"/>
    </xf>
    <xf numFmtId="8" fontId="19" fillId="8" borderId="0" xfId="0" applyNumberFormat="1" applyFont="1" applyFill="1" applyAlignment="1">
      <alignment horizontal="center" vertical="center" wrapText="1"/>
    </xf>
    <xf numFmtId="1" fontId="19" fillId="3" borderId="0" xfId="0" applyNumberFormat="1" applyFont="1" applyFill="1" applyAlignment="1">
      <alignment horizontal="center" vertical="center"/>
    </xf>
    <xf numFmtId="174" fontId="19" fillId="3" borderId="0" xfId="0" applyNumberFormat="1" applyFont="1" applyFill="1"/>
    <xf numFmtId="174" fontId="19" fillId="37" borderId="0" xfId="0" applyNumberFormat="1" applyFont="1" applyFill="1" applyProtection="1">
      <protection locked="0"/>
    </xf>
    <xf numFmtId="0" fontId="19" fillId="0" borderId="0" xfId="0" applyFont="1" applyProtection="1">
      <protection locked="0"/>
    </xf>
    <xf numFmtId="8" fontId="19" fillId="37" borderId="0" xfId="0" applyNumberFormat="1" applyFont="1" applyFill="1" applyProtection="1">
      <protection locked="0"/>
    </xf>
    <xf numFmtId="174" fontId="19" fillId="18" borderId="0" xfId="0" applyNumberFormat="1" applyFont="1" applyFill="1" applyProtection="1">
      <protection locked="0"/>
    </xf>
    <xf numFmtId="8" fontId="19" fillId="18" borderId="0" xfId="0" applyNumberFormat="1" applyFont="1" applyFill="1" applyProtection="1">
      <protection locked="0"/>
    </xf>
    <xf numFmtId="1" fontId="19" fillId="0" borderId="0" xfId="0" applyNumberFormat="1" applyFont="1" applyAlignment="1">
      <alignment horizontal="center" vertical="center"/>
    </xf>
    <xf numFmtId="1" fontId="19" fillId="21" borderId="0" xfId="0" applyNumberFormat="1" applyFont="1" applyFill="1" applyAlignment="1">
      <alignment horizontal="center" vertical="center"/>
    </xf>
    <xf numFmtId="174" fontId="19" fillId="37" borderId="0" xfId="0" applyNumberFormat="1" applyFont="1" applyFill="1" applyAlignment="1" applyProtection="1">
      <alignment horizontal="center" vertical="center"/>
      <protection locked="0"/>
    </xf>
    <xf numFmtId="8" fontId="19" fillId="37" borderId="0" xfId="0" applyNumberFormat="1" applyFont="1" applyFill="1" applyAlignment="1" applyProtection="1">
      <alignment horizontal="center" vertical="center" wrapText="1"/>
      <protection locked="0"/>
    </xf>
    <xf numFmtId="174" fontId="19" fillId="18" borderId="0" xfId="0" applyNumberFormat="1" applyFont="1" applyFill="1" applyAlignment="1" applyProtection="1">
      <alignment horizontal="center" vertical="center"/>
      <protection locked="0"/>
    </xf>
    <xf numFmtId="8" fontId="19" fillId="18" borderId="0" xfId="0" applyNumberFormat="1" applyFont="1" applyFill="1" applyAlignment="1" applyProtection="1">
      <alignment horizontal="center" vertical="center" wrapText="1"/>
      <protection locked="0"/>
    </xf>
    <xf numFmtId="182" fontId="19" fillId="11" borderId="0" xfId="0" applyNumberFormat="1" applyFont="1" applyFill="1" applyAlignment="1">
      <alignment horizontal="center" vertical="center" wrapText="1"/>
    </xf>
    <xf numFmtId="10" fontId="19" fillId="11" borderId="0" xfId="0" applyNumberFormat="1" applyFont="1" applyFill="1" applyAlignment="1">
      <alignment horizontal="center" vertical="center" wrapText="1"/>
    </xf>
    <xf numFmtId="9" fontId="19" fillId="0" borderId="0" xfId="0" applyNumberFormat="1" applyFont="1" applyAlignment="1">
      <alignment vertical="center"/>
    </xf>
    <xf numFmtId="9" fontId="19" fillId="0" borderId="0" xfId="0" applyNumberFormat="1" applyFont="1"/>
    <xf numFmtId="8" fontId="19" fillId="3" borderId="0" xfId="0" applyNumberFormat="1" applyFont="1" applyFill="1" applyAlignment="1">
      <alignment horizontal="center" vertical="center" wrapText="1"/>
    </xf>
    <xf numFmtId="8" fontId="19" fillId="34" borderId="0" xfId="0" applyNumberFormat="1" applyFont="1" applyFill="1" applyAlignment="1">
      <alignment horizontal="center" vertical="center" wrapText="1"/>
    </xf>
    <xf numFmtId="0" fontId="83" fillId="24" borderId="0" xfId="0" applyFont="1" applyFill="1" applyAlignment="1">
      <alignment horizontal="center" vertical="center"/>
    </xf>
    <xf numFmtId="1" fontId="19" fillId="24" borderId="0" xfId="0" applyNumberFormat="1" applyFont="1" applyFill="1" applyAlignment="1">
      <alignment horizontal="center" vertical="center" wrapText="1"/>
    </xf>
    <xf numFmtId="2" fontId="19" fillId="24" borderId="0" xfId="0" applyNumberFormat="1" applyFont="1" applyFill="1" applyAlignment="1">
      <alignment horizontal="center" vertical="center" wrapText="1"/>
    </xf>
    <xf numFmtId="8" fontId="19" fillId="24" borderId="0" xfId="0" applyNumberFormat="1" applyFont="1" applyFill="1" applyAlignment="1">
      <alignment horizontal="center" vertical="center" wrapText="1"/>
    </xf>
    <xf numFmtId="174" fontId="19" fillId="24" borderId="0" xfId="0" applyNumberFormat="1" applyFont="1" applyFill="1" applyAlignment="1">
      <alignment horizontal="center" vertical="center" wrapText="1"/>
    </xf>
    <xf numFmtId="0" fontId="19" fillId="21" borderId="0" xfId="0" applyFont="1" applyFill="1" applyAlignment="1">
      <alignment horizontal="center" vertical="center" wrapText="1"/>
    </xf>
    <xf numFmtId="0" fontId="19" fillId="21" borderId="0" xfId="0" applyFont="1" applyFill="1" applyAlignment="1">
      <alignment horizontal="center" wrapText="1"/>
    </xf>
    <xf numFmtId="44" fontId="19" fillId="21" borderId="0" xfId="0" applyNumberFormat="1" applyFont="1" applyFill="1" applyAlignment="1">
      <alignment horizontal="center" vertical="center" wrapText="1"/>
    </xf>
    <xf numFmtId="44" fontId="19" fillId="8" borderId="0" xfId="0" applyNumberFormat="1" applyFont="1" applyFill="1" applyAlignment="1">
      <alignment horizontal="center" vertical="center" wrapText="1"/>
    </xf>
    <xf numFmtId="44" fontId="19" fillId="24" borderId="0" xfId="0" applyNumberFormat="1" applyFont="1" applyFill="1" applyAlignment="1">
      <alignment horizontal="center" vertical="center" wrapText="1"/>
    </xf>
    <xf numFmtId="44" fontId="83" fillId="24" borderId="0" xfId="0" applyNumberFormat="1" applyFont="1" applyFill="1" applyAlignment="1">
      <alignment horizontal="center" vertical="center" wrapText="1"/>
    </xf>
    <xf numFmtId="2" fontId="19" fillId="8" borderId="0" xfId="0" applyNumberFormat="1" applyFont="1" applyFill="1" applyAlignment="1">
      <alignment horizontal="center" vertical="center" wrapText="1"/>
    </xf>
    <xf numFmtId="44" fontId="83" fillId="8" borderId="0" xfId="0" applyNumberFormat="1" applyFont="1" applyFill="1" applyAlignment="1">
      <alignment horizontal="center" vertical="center" wrapText="1"/>
    </xf>
    <xf numFmtId="0" fontId="84" fillId="24" borderId="0" xfId="0" applyFont="1" applyFill="1" applyAlignment="1">
      <alignment horizontal="center" vertical="center"/>
    </xf>
    <xf numFmtId="1" fontId="84" fillId="24" borderId="0" xfId="0" applyNumberFormat="1" applyFont="1" applyFill="1" applyAlignment="1">
      <alignment horizontal="center" vertical="center"/>
    </xf>
    <xf numFmtId="174" fontId="84" fillId="24" borderId="0" xfId="0" applyNumberFormat="1" applyFont="1" applyFill="1" applyAlignment="1">
      <alignment horizontal="center" vertical="center"/>
    </xf>
    <xf numFmtId="0" fontId="84" fillId="24" borderId="0" xfId="0" applyFont="1" applyFill="1" applyAlignment="1">
      <alignment horizontal="center" vertical="center" wrapText="1"/>
    </xf>
    <xf numFmtId="44" fontId="84" fillId="24" borderId="0" xfId="0" applyNumberFormat="1" applyFont="1" applyFill="1" applyAlignment="1">
      <alignment horizontal="center" vertical="center" wrapText="1"/>
    </xf>
    <xf numFmtId="8" fontId="84" fillId="24" borderId="0" xfId="0" applyNumberFormat="1" applyFont="1" applyFill="1" applyAlignment="1">
      <alignment horizontal="center" vertical="center" wrapText="1"/>
    </xf>
    <xf numFmtId="8" fontId="84" fillId="8" borderId="0" xfId="0" applyNumberFormat="1" applyFont="1" applyFill="1" applyAlignment="1">
      <alignment horizontal="center" vertical="center" wrapText="1"/>
    </xf>
    <xf numFmtId="0" fontId="81" fillId="0" borderId="0" xfId="0" applyFont="1" applyAlignment="1">
      <alignment horizontal="center"/>
    </xf>
    <xf numFmtId="0" fontId="81" fillId="0" borderId="0" xfId="0" applyFont="1"/>
    <xf numFmtId="0" fontId="81" fillId="28" borderId="0" xfId="0" applyFont="1" applyFill="1" applyAlignment="1">
      <alignment horizontal="center" vertical="center"/>
    </xf>
    <xf numFmtId="174" fontId="81" fillId="28" borderId="0" xfId="0" applyNumberFormat="1" applyFont="1" applyFill="1" applyAlignment="1">
      <alignment horizontal="center" vertical="center"/>
    </xf>
    <xf numFmtId="0" fontId="81" fillId="37" borderId="0" xfId="0" applyFont="1" applyFill="1" applyAlignment="1">
      <alignment horizontal="center" vertical="center"/>
    </xf>
    <xf numFmtId="174" fontId="81" fillId="37" borderId="0" xfId="0" applyNumberFormat="1" applyFont="1" applyFill="1" applyAlignment="1">
      <alignment horizontal="center" vertical="center"/>
    </xf>
    <xf numFmtId="9" fontId="81" fillId="2" borderId="0" xfId="1" applyFont="1" applyFill="1" applyAlignment="1" applyProtection="1">
      <alignment horizontal="center" vertical="center"/>
      <protection locked="0"/>
    </xf>
    <xf numFmtId="8" fontId="81" fillId="2" borderId="0" xfId="0" applyNumberFormat="1" applyFont="1" applyFill="1" applyAlignment="1" applyProtection="1">
      <alignment horizontal="center" vertical="center"/>
      <protection locked="0"/>
    </xf>
    <xf numFmtId="8" fontId="81" fillId="3" borderId="0" xfId="0" applyNumberFormat="1" applyFont="1" applyFill="1" applyAlignment="1">
      <alignment horizontal="center" vertical="center"/>
    </xf>
    <xf numFmtId="9" fontId="19" fillId="37" borderId="0" xfId="0" applyNumberFormat="1" applyFont="1" applyFill="1" applyAlignment="1" applyProtection="1">
      <alignment horizontal="center" vertical="center"/>
      <protection locked="0"/>
    </xf>
    <xf numFmtId="8" fontId="19" fillId="37" borderId="0" xfId="0" applyNumberFormat="1" applyFont="1" applyFill="1" applyAlignment="1" applyProtection="1">
      <alignment horizontal="center" vertical="center"/>
      <protection locked="0"/>
    </xf>
    <xf numFmtId="9" fontId="19" fillId="18" borderId="0" xfId="0" applyNumberFormat="1" applyFont="1" applyFill="1" applyAlignment="1" applyProtection="1">
      <alignment horizontal="center" vertical="center"/>
      <protection locked="0"/>
    </xf>
    <xf numFmtId="8" fontId="19" fillId="18" borderId="0" xfId="0" applyNumberFormat="1" applyFont="1" applyFill="1" applyAlignment="1" applyProtection="1">
      <alignment horizontal="center" vertical="center"/>
      <protection locked="0"/>
    </xf>
    <xf numFmtId="171" fontId="56" fillId="44" borderId="57" xfId="0" applyNumberFormat="1" applyFont="1" applyFill="1" applyBorder="1" applyAlignment="1" applyProtection="1">
      <alignment wrapText="1"/>
      <protection locked="0"/>
    </xf>
    <xf numFmtId="8" fontId="44" fillId="9" borderId="71" xfId="46" applyNumberFormat="1" applyFont="1" applyBorder="1" applyAlignment="1">
      <alignment wrapText="1"/>
    </xf>
    <xf numFmtId="8" fontId="44" fillId="9" borderId="72" xfId="46" applyNumberFormat="1" applyFont="1" applyBorder="1" applyAlignment="1">
      <alignment wrapText="1"/>
    </xf>
    <xf numFmtId="8" fontId="44" fillId="9" borderId="84" xfId="46" applyNumberFormat="1" applyFont="1" applyBorder="1" applyAlignment="1">
      <alignment wrapText="1"/>
    </xf>
    <xf numFmtId="8" fontId="44" fillId="9" borderId="85" xfId="46" applyNumberFormat="1" applyFont="1" applyBorder="1" applyAlignment="1">
      <alignment wrapText="1"/>
    </xf>
    <xf numFmtId="8" fontId="44" fillId="0" borderId="0" xfId="46" applyNumberFormat="1" applyFont="1" applyFill="1" applyBorder="1" applyAlignment="1">
      <alignment wrapText="1"/>
    </xf>
    <xf numFmtId="8" fontId="44" fillId="9" borderId="86" xfId="46" applyNumberFormat="1" applyFont="1" applyBorder="1" applyAlignment="1">
      <alignment wrapText="1"/>
    </xf>
    <xf numFmtId="8" fontId="44" fillId="9" borderId="87" xfId="46" applyNumberFormat="1" applyFont="1" applyBorder="1" applyAlignment="1">
      <alignment wrapText="1"/>
    </xf>
    <xf numFmtId="0" fontId="44" fillId="9" borderId="77" xfId="46" applyFont="1" applyBorder="1"/>
    <xf numFmtId="8" fontId="44" fillId="9" borderId="67" xfId="46" applyNumberFormat="1" applyFont="1" applyBorder="1" applyAlignment="1">
      <alignment vertical="center" wrapText="1"/>
    </xf>
    <xf numFmtId="0" fontId="44" fillId="9" borderId="67" xfId="46" applyFont="1" applyBorder="1" applyAlignment="1">
      <alignment vertical="center" wrapText="1"/>
    </xf>
    <xf numFmtId="8" fontId="44" fillId="9" borderId="74" xfId="46" applyNumberFormat="1" applyFont="1" applyBorder="1" applyAlignment="1">
      <alignment vertical="center" wrapText="1"/>
    </xf>
    <xf numFmtId="8" fontId="44" fillId="0" borderId="0" xfId="46" applyNumberFormat="1" applyFont="1" applyFill="1" applyBorder="1" applyAlignment="1">
      <alignment vertical="center" wrapText="1"/>
    </xf>
    <xf numFmtId="177" fontId="44" fillId="0" borderId="0" xfId="46" applyNumberFormat="1" applyFont="1" applyFill="1" applyBorder="1" applyAlignment="1">
      <alignment horizontal="center" vertical="center" wrapText="1"/>
    </xf>
    <xf numFmtId="10" fontId="44" fillId="9" borderId="57" xfId="46" applyNumberFormat="1" applyFont="1" applyBorder="1" applyAlignment="1">
      <alignment horizontal="center" vertical="center" wrapText="1"/>
    </xf>
    <xf numFmtId="8" fontId="88" fillId="2" borderId="109" xfId="50" applyNumberFormat="1" applyFont="1" applyFill="1" applyBorder="1" applyAlignment="1" applyProtection="1">
      <alignment wrapText="1"/>
      <protection locked="0"/>
    </xf>
    <xf numFmtId="44" fontId="88" fillId="28" borderId="20" xfId="50" applyNumberFormat="1" applyFont="1" applyFill="1" applyAlignment="1" applyProtection="1">
      <alignment wrapText="1"/>
      <protection locked="0"/>
    </xf>
    <xf numFmtId="0" fontId="27" fillId="0" borderId="0" xfId="0" applyFont="1" applyProtection="1">
      <protection locked="0"/>
    </xf>
    <xf numFmtId="0" fontId="89" fillId="9" borderId="155" xfId="49" applyFont="1" applyBorder="1" applyAlignment="1">
      <alignment wrapText="1"/>
    </xf>
    <xf numFmtId="170" fontId="44" fillId="9" borderId="20" xfId="46" applyNumberFormat="1" applyFont="1" applyProtection="1"/>
    <xf numFmtId="170" fontId="44" fillId="9" borderId="59" xfId="46" applyNumberFormat="1" applyFont="1" applyBorder="1" applyProtection="1"/>
    <xf numFmtId="44" fontId="44" fillId="9" borderId="20" xfId="46" applyNumberFormat="1" applyFont="1" applyAlignment="1">
      <alignment wrapText="1"/>
    </xf>
    <xf numFmtId="44" fontId="44" fillId="9" borderId="57" xfId="46" applyNumberFormat="1" applyFont="1" applyBorder="1" applyAlignment="1">
      <alignment wrapText="1"/>
    </xf>
    <xf numFmtId="44" fontId="36" fillId="2" borderId="20" xfId="46" applyNumberFormat="1" applyFont="1" applyFill="1" applyAlignment="1">
      <alignment wrapText="1"/>
    </xf>
    <xf numFmtId="44" fontId="44" fillId="9" borderId="60" xfId="46" applyNumberFormat="1" applyFont="1" applyBorder="1" applyAlignment="1">
      <alignment wrapText="1"/>
    </xf>
    <xf numFmtId="10" fontId="16" fillId="2" borderId="0" xfId="2" applyNumberFormat="1" applyFont="1" applyFill="1" applyAlignment="1" applyProtection="1">
      <alignment vertical="center"/>
      <protection locked="0"/>
    </xf>
    <xf numFmtId="10" fontId="19" fillId="2" borderId="0" xfId="0" applyNumberFormat="1" applyFont="1" applyFill="1" applyAlignment="1" applyProtection="1">
      <alignment vertical="center"/>
      <protection locked="0"/>
    </xf>
    <xf numFmtId="14" fontId="16" fillId="2" borderId="0" xfId="2" applyNumberFormat="1" applyFont="1" applyFill="1" applyAlignment="1" applyProtection="1">
      <alignment vertical="center"/>
      <protection locked="0"/>
    </xf>
    <xf numFmtId="0" fontId="27" fillId="11" borderId="0" xfId="0" applyFont="1" applyFill="1" applyAlignment="1">
      <alignment horizontal="left" wrapText="1"/>
    </xf>
    <xf numFmtId="0" fontId="62" fillId="11" borderId="0" xfId="0" applyFont="1" applyFill="1" applyAlignment="1">
      <alignment horizontal="left" wrapText="1"/>
    </xf>
    <xf numFmtId="0" fontId="60" fillId="11" borderId="0" xfId="0" applyFont="1" applyFill="1" applyAlignment="1">
      <alignment horizontal="left" vertical="top" wrapText="1"/>
    </xf>
    <xf numFmtId="0" fontId="27" fillId="11" borderId="0" xfId="0" applyFont="1" applyFill="1" applyAlignment="1">
      <alignment horizontal="left" vertical="top" wrapText="1"/>
    </xf>
    <xf numFmtId="0" fontId="60" fillId="11" borderId="0" xfId="0" applyFont="1" applyFill="1" applyAlignment="1">
      <alignment horizontal="left" wrapText="1"/>
    </xf>
    <xf numFmtId="0" fontId="27" fillId="11" borderId="0" xfId="0" applyFont="1" applyFill="1" applyAlignment="1">
      <alignment wrapText="1"/>
    </xf>
    <xf numFmtId="0" fontId="37" fillId="24" borderId="0" xfId="0" applyFont="1" applyFill="1" applyAlignment="1">
      <alignment horizontal="center"/>
    </xf>
    <xf numFmtId="0" fontId="27" fillId="2" borderId="0" xfId="0" applyFont="1" applyFill="1" applyAlignment="1">
      <alignment horizontal="left"/>
    </xf>
    <xf numFmtId="0" fontId="27" fillId="35" borderId="0" xfId="0" applyFont="1" applyFill="1" applyAlignment="1">
      <alignment horizontal="left" vertical="center" wrapText="1"/>
    </xf>
    <xf numFmtId="0" fontId="27" fillId="3" borderId="0" xfId="0" applyFont="1" applyFill="1" applyAlignment="1">
      <alignment horizontal="left" wrapText="1"/>
    </xf>
    <xf numFmtId="9" fontId="27" fillId="28" borderId="0" xfId="0" applyNumberFormat="1" applyFont="1" applyFill="1" applyAlignment="1">
      <alignment horizontal="left" wrapText="1"/>
    </xf>
    <xf numFmtId="0" fontId="21" fillId="7" borderId="57" xfId="0" applyFont="1" applyFill="1" applyBorder="1" applyAlignment="1" applyProtection="1">
      <alignment horizontal="center"/>
      <protection locked="0"/>
    </xf>
    <xf numFmtId="0" fontId="22" fillId="7" borderId="57" xfId="0" applyFont="1" applyFill="1" applyBorder="1" applyAlignment="1" applyProtection="1">
      <alignment horizontal="center"/>
      <protection locked="0"/>
    </xf>
    <xf numFmtId="14" fontId="22" fillId="7" borderId="57" xfId="0" applyNumberFormat="1" applyFont="1" applyFill="1" applyBorder="1" applyAlignment="1" applyProtection="1">
      <alignment horizontal="center"/>
      <protection locked="0"/>
    </xf>
    <xf numFmtId="0" fontId="21" fillId="7" borderId="57" xfId="0" applyFont="1" applyFill="1" applyBorder="1" applyAlignment="1" applyProtection="1">
      <alignment horizontal="center" wrapText="1"/>
      <protection locked="0"/>
    </xf>
    <xf numFmtId="0" fontId="21" fillId="36" borderId="57" xfId="0" applyFont="1" applyFill="1" applyBorder="1" applyAlignment="1" applyProtection="1">
      <alignment horizontal="center" vertical="center"/>
      <protection locked="0"/>
    </xf>
    <xf numFmtId="0" fontId="30" fillId="3" borderId="0" xfId="0" applyFont="1" applyFill="1" applyAlignment="1">
      <alignment horizontal="center" wrapText="1"/>
    </xf>
    <xf numFmtId="0" fontId="30" fillId="3" borderId="52" xfId="0" applyFont="1" applyFill="1" applyBorder="1" applyAlignment="1">
      <alignment horizontal="center" wrapText="1"/>
    </xf>
    <xf numFmtId="14" fontId="30" fillId="3" borderId="0" xfId="0" applyNumberFormat="1" applyFont="1" applyFill="1" applyAlignment="1">
      <alignment horizontal="center" wrapText="1"/>
    </xf>
    <xf numFmtId="14" fontId="30" fillId="3" borderId="52" xfId="0" applyNumberFormat="1" applyFont="1" applyFill="1" applyBorder="1" applyAlignment="1">
      <alignment horizontal="center" wrapText="1"/>
    </xf>
    <xf numFmtId="14" fontId="31" fillId="3" borderId="56" xfId="0" applyNumberFormat="1" applyFont="1" applyFill="1" applyBorder="1" applyAlignment="1">
      <alignment horizontal="center"/>
    </xf>
    <xf numFmtId="14" fontId="31" fillId="3" borderId="54" xfId="0" applyNumberFormat="1" applyFont="1" applyFill="1" applyBorder="1" applyAlignment="1">
      <alignment horizontal="center"/>
    </xf>
    <xf numFmtId="0" fontId="30" fillId="3" borderId="55" xfId="0" applyFont="1" applyFill="1" applyBorder="1" applyAlignment="1">
      <alignment horizontal="center"/>
    </xf>
    <xf numFmtId="0" fontId="30" fillId="3" borderId="50" xfId="0" applyFont="1" applyFill="1" applyBorder="1" applyAlignment="1">
      <alignment horizontal="center"/>
    </xf>
    <xf numFmtId="0" fontId="30" fillId="3" borderId="0" xfId="0" applyFont="1" applyFill="1" applyAlignment="1">
      <alignment horizontal="center"/>
    </xf>
    <xf numFmtId="0" fontId="30" fillId="3" borderId="52" xfId="0" applyFont="1" applyFill="1" applyBorder="1" applyAlignment="1">
      <alignment horizontal="center"/>
    </xf>
    <xf numFmtId="49" fontId="30" fillId="3" borderId="0" xfId="0" applyNumberFormat="1" applyFont="1" applyFill="1" applyAlignment="1">
      <alignment horizontal="center"/>
    </xf>
    <xf numFmtId="49" fontId="30" fillId="3" borderId="52" xfId="0" applyNumberFormat="1" applyFont="1" applyFill="1" applyBorder="1" applyAlignment="1">
      <alignment horizontal="center"/>
    </xf>
    <xf numFmtId="0" fontId="30" fillId="3" borderId="13" xfId="0" applyFont="1" applyFill="1" applyBorder="1" applyAlignment="1">
      <alignment horizontal="center" wrapText="1"/>
    </xf>
    <xf numFmtId="0" fontId="30" fillId="3" borderId="10" xfId="0" applyFont="1" applyFill="1" applyBorder="1" applyAlignment="1">
      <alignment horizontal="center"/>
    </xf>
    <xf numFmtId="0" fontId="30" fillId="3" borderId="11" xfId="0" applyFont="1" applyFill="1" applyBorder="1" applyAlignment="1">
      <alignment horizontal="center"/>
    </xf>
    <xf numFmtId="0" fontId="30" fillId="3" borderId="13" xfId="0" applyFont="1" applyFill="1" applyBorder="1" applyAlignment="1">
      <alignment horizontal="center"/>
    </xf>
    <xf numFmtId="49" fontId="30" fillId="3" borderId="13" xfId="0" applyNumberFormat="1" applyFont="1" applyFill="1" applyBorder="1" applyAlignment="1">
      <alignment horizontal="center"/>
    </xf>
    <xf numFmtId="0" fontId="66" fillId="2" borderId="113" xfId="0" applyFont="1" applyFill="1" applyBorder="1" applyAlignment="1">
      <alignment horizontal="center" vertical="center" wrapText="1"/>
    </xf>
    <xf numFmtId="0" fontId="66" fillId="2" borderId="76" xfId="0" applyFont="1" applyFill="1" applyBorder="1" applyAlignment="1">
      <alignment horizontal="center" vertical="center" wrapText="1"/>
    </xf>
    <xf numFmtId="0" fontId="66" fillId="37" borderId="113" xfId="0" applyFont="1" applyFill="1" applyBorder="1" applyAlignment="1">
      <alignment horizontal="center" vertical="center" wrapText="1"/>
    </xf>
    <xf numFmtId="0" fontId="66" fillId="37" borderId="76" xfId="0" applyFont="1" applyFill="1" applyBorder="1" applyAlignment="1">
      <alignment horizontal="center" vertical="center" wrapText="1"/>
    </xf>
    <xf numFmtId="0" fontId="55" fillId="16" borderId="24" xfId="0" applyFont="1" applyFill="1" applyBorder="1" applyAlignment="1">
      <alignment horizontal="center" vertical="center" wrapText="1"/>
    </xf>
    <xf numFmtId="0" fontId="55" fillId="16" borderId="0" xfId="0" applyFont="1" applyFill="1" applyAlignment="1">
      <alignment horizontal="center" vertical="center" wrapText="1"/>
    </xf>
    <xf numFmtId="0" fontId="55" fillId="16" borderId="147" xfId="0" applyFont="1" applyFill="1" applyBorder="1" applyAlignment="1">
      <alignment horizontal="center" vertical="center" wrapText="1"/>
    </xf>
    <xf numFmtId="0" fontId="55" fillId="16" borderId="148" xfId="0" applyFont="1" applyFill="1" applyBorder="1" applyAlignment="1">
      <alignment horizontal="center" vertical="center" wrapText="1"/>
    </xf>
    <xf numFmtId="0" fontId="55" fillId="16" borderId="149" xfId="0" applyFont="1" applyFill="1" applyBorder="1" applyAlignment="1">
      <alignment horizontal="center" vertical="center" wrapText="1"/>
    </xf>
    <xf numFmtId="0" fontId="55" fillId="26" borderId="147" xfId="0" applyFont="1" applyFill="1" applyBorder="1" applyAlignment="1">
      <alignment horizontal="center" vertical="center" wrapText="1"/>
    </xf>
    <xf numFmtId="0" fontId="55" fillId="26" borderId="148" xfId="0" applyFont="1" applyFill="1" applyBorder="1" applyAlignment="1">
      <alignment horizontal="center" vertical="center" wrapText="1"/>
    </xf>
    <xf numFmtId="0" fontId="55" fillId="26" borderId="149" xfId="0" applyFont="1" applyFill="1" applyBorder="1" applyAlignment="1">
      <alignment horizontal="center" vertical="center" wrapText="1"/>
    </xf>
    <xf numFmtId="0" fontId="55" fillId="16" borderId="136" xfId="0" applyFont="1" applyFill="1" applyBorder="1" applyAlignment="1">
      <alignment horizontal="center" vertical="center" wrapText="1"/>
    </xf>
    <xf numFmtId="0" fontId="55" fillId="16" borderId="137" xfId="0" applyFont="1" applyFill="1" applyBorder="1" applyAlignment="1">
      <alignment horizontal="center" vertical="center" wrapText="1"/>
    </xf>
    <xf numFmtId="0" fontId="55" fillId="16" borderId="138" xfId="0" applyFont="1" applyFill="1" applyBorder="1" applyAlignment="1">
      <alignment horizontal="center" vertical="center" wrapText="1"/>
    </xf>
    <xf numFmtId="0" fontId="55" fillId="26" borderId="136" xfId="0" applyFont="1" applyFill="1" applyBorder="1" applyAlignment="1">
      <alignment horizontal="center" vertical="center" wrapText="1"/>
    </xf>
    <xf numFmtId="0" fontId="55" fillId="26" borderId="137" xfId="0" applyFont="1" applyFill="1" applyBorder="1" applyAlignment="1">
      <alignment horizontal="center" vertical="center" wrapText="1"/>
    </xf>
    <xf numFmtId="0" fontId="55" fillId="26" borderId="138" xfId="0" applyFont="1" applyFill="1" applyBorder="1" applyAlignment="1">
      <alignment horizontal="center" vertical="center" wrapText="1"/>
    </xf>
    <xf numFmtId="0" fontId="55" fillId="16" borderId="98" xfId="0" applyFont="1" applyFill="1" applyBorder="1" applyAlignment="1">
      <alignment horizontal="center" vertical="center" wrapText="1"/>
    </xf>
    <xf numFmtId="0" fontId="55" fillId="16" borderId="99" xfId="0" applyFont="1" applyFill="1" applyBorder="1" applyAlignment="1">
      <alignment horizontal="center" vertical="center" wrapText="1"/>
    </xf>
    <xf numFmtId="0" fontId="55" fillId="16" borderId="100" xfId="0" applyFont="1" applyFill="1" applyBorder="1" applyAlignment="1">
      <alignment horizontal="center" vertical="center" wrapText="1"/>
    </xf>
    <xf numFmtId="0" fontId="55" fillId="26" borderId="98" xfId="0" applyFont="1" applyFill="1" applyBorder="1" applyAlignment="1">
      <alignment horizontal="center" vertical="center" wrapText="1"/>
    </xf>
    <xf numFmtId="0" fontId="55" fillId="26" borderId="99" xfId="0" applyFont="1" applyFill="1" applyBorder="1" applyAlignment="1">
      <alignment horizontal="center" vertical="center" wrapText="1"/>
    </xf>
    <xf numFmtId="0" fontId="55" fillId="26" borderId="100" xfId="0" applyFont="1" applyFill="1" applyBorder="1" applyAlignment="1">
      <alignment horizontal="center" vertical="center" wrapText="1"/>
    </xf>
    <xf numFmtId="0" fontId="66" fillId="2" borderId="77" xfId="0" applyFont="1" applyFill="1" applyBorder="1" applyAlignment="1">
      <alignment horizontal="center" vertical="center" wrapText="1"/>
    </xf>
    <xf numFmtId="0" fontId="55" fillId="16" borderId="171" xfId="0" applyFont="1" applyFill="1" applyBorder="1" applyAlignment="1">
      <alignment horizontal="center" vertical="center" wrapText="1"/>
    </xf>
    <xf numFmtId="0" fontId="55" fillId="16" borderId="131" xfId="0" applyFont="1" applyFill="1" applyBorder="1" applyAlignment="1">
      <alignment horizontal="center" vertical="center" wrapText="1"/>
    </xf>
    <xf numFmtId="0" fontId="87" fillId="9" borderId="127" xfId="46" applyFont="1" applyBorder="1" applyAlignment="1">
      <alignment vertical="center" wrapText="1"/>
    </xf>
    <xf numFmtId="0" fontId="87" fillId="9" borderId="126" xfId="46" applyFont="1" applyBorder="1" applyAlignment="1">
      <alignment vertical="center" wrapText="1"/>
    </xf>
    <xf numFmtId="165" fontId="20" fillId="2" borderId="57" xfId="0" applyNumberFormat="1" applyFont="1" applyFill="1" applyBorder="1" applyAlignment="1">
      <alignment horizontal="center" vertical="center" wrapText="1"/>
    </xf>
    <xf numFmtId="165" fontId="20" fillId="37" borderId="57" xfId="0" applyNumberFormat="1" applyFont="1" applyFill="1" applyBorder="1" applyAlignment="1">
      <alignment horizontal="center" vertical="center" wrapText="1"/>
    </xf>
    <xf numFmtId="165" fontId="20" fillId="34" borderId="57" xfId="0" applyNumberFormat="1" applyFont="1" applyFill="1" applyBorder="1" applyAlignment="1">
      <alignment horizontal="center" vertical="center" wrapText="1"/>
    </xf>
    <xf numFmtId="0" fontId="20" fillId="22" borderId="57" xfId="0" applyFont="1" applyFill="1" applyBorder="1" applyAlignment="1">
      <alignment horizontal="left" vertical="center" wrapText="1"/>
    </xf>
    <xf numFmtId="0" fontId="16" fillId="2" borderId="57" xfId="0" applyFont="1" applyFill="1" applyBorder="1" applyAlignment="1">
      <alignment horizontal="center" vertical="center"/>
    </xf>
    <xf numFmtId="0" fontId="20" fillId="2" borderId="57" xfId="0" applyFont="1" applyFill="1" applyBorder="1" applyAlignment="1">
      <alignment horizontal="center" vertical="center"/>
    </xf>
    <xf numFmtId="0" fontId="16" fillId="37" borderId="57" xfId="0" applyFont="1" applyFill="1" applyBorder="1" applyAlignment="1">
      <alignment horizontal="center" vertical="center"/>
    </xf>
    <xf numFmtId="0" fontId="20" fillId="37" borderId="57" xfId="0" applyFont="1" applyFill="1" applyBorder="1" applyAlignment="1">
      <alignment horizontal="center" vertical="center"/>
    </xf>
    <xf numFmtId="0" fontId="16" fillId="34" borderId="57" xfId="0" applyFont="1" applyFill="1" applyBorder="1" applyAlignment="1">
      <alignment horizontal="center" vertical="center"/>
    </xf>
    <xf numFmtId="0" fontId="20" fillId="34" borderId="57" xfId="0" applyFont="1" applyFill="1" applyBorder="1" applyAlignment="1">
      <alignment horizontal="center" vertical="center"/>
    </xf>
    <xf numFmtId="0" fontId="16" fillId="2" borderId="57" xfId="0" applyFont="1" applyFill="1" applyBorder="1" applyAlignment="1">
      <alignment vertical="center" wrapText="1"/>
    </xf>
    <xf numFmtId="0" fontId="16" fillId="2" borderId="65" xfId="0" applyFont="1" applyFill="1" applyBorder="1" applyAlignment="1">
      <alignment vertical="center" wrapText="1"/>
    </xf>
    <xf numFmtId="0" fontId="87" fillId="9" borderId="66" xfId="46" applyFont="1" applyBorder="1" applyAlignment="1">
      <alignment vertical="center" wrapText="1"/>
    </xf>
    <xf numFmtId="0" fontId="87" fillId="9" borderId="68" xfId="46" applyFont="1" applyBorder="1" applyAlignment="1">
      <alignment vertical="center" wrapText="1"/>
    </xf>
    <xf numFmtId="0" fontId="16" fillId="2" borderId="88" xfId="0" applyFont="1" applyFill="1" applyBorder="1" applyAlignment="1">
      <alignment horizontal="left" vertical="center" wrapText="1"/>
    </xf>
    <xf numFmtId="0" fontId="16" fillId="2" borderId="90" xfId="0" applyFont="1" applyFill="1" applyBorder="1" applyAlignment="1">
      <alignment horizontal="left" vertical="center" wrapText="1"/>
    </xf>
    <xf numFmtId="0" fontId="86" fillId="38" borderId="0" xfId="0" applyFont="1" applyFill="1" applyAlignment="1">
      <alignment horizontal="center"/>
    </xf>
    <xf numFmtId="0" fontId="20" fillId="22" borderId="0" xfId="10" applyFont="1" applyFill="1" applyAlignment="1" applyProtection="1">
      <alignment horizontal="center" vertical="center"/>
      <protection locked="0"/>
    </xf>
    <xf numFmtId="0" fontId="16" fillId="22" borderId="57" xfId="0" applyFont="1" applyFill="1" applyBorder="1" applyAlignment="1">
      <alignment vertical="center" wrapText="1"/>
    </xf>
    <xf numFmtId="165" fontId="20" fillId="22" borderId="57" xfId="0" applyNumberFormat="1" applyFont="1" applyFill="1" applyBorder="1" applyAlignment="1">
      <alignment horizontal="center" vertical="center" wrapText="1"/>
    </xf>
    <xf numFmtId="49" fontId="21" fillId="3" borderId="0" xfId="0" applyNumberFormat="1" applyFont="1" applyFill="1" applyAlignment="1">
      <alignment horizontal="center"/>
    </xf>
  </cellXfs>
  <cellStyles count="51">
    <cellStyle name="60 % - Akzent5" xfId="48" builtinId="48"/>
    <cellStyle name="Ausgabe" xfId="49" builtinId="21"/>
    <cellStyle name="Berechnung" xfId="46" builtinId="22"/>
    <cellStyle name="Eingabe" xfId="50" builtinId="20"/>
    <cellStyle name="Gut 2" xfId="11" xr:uid="{7D222487-D2FB-43A0-B4F6-12E1C70C9584}"/>
    <cellStyle name="Hyperlink" xfId="9" xr:uid="{00000000-000B-0000-0000-000008000000}"/>
    <cellStyle name="Komma 2" xfId="3" xr:uid="{E32B2BDB-36F9-4A3C-98E0-97FF28C68D94}"/>
    <cellStyle name="Komma 3" xfId="15" xr:uid="{00000000-0005-0000-0000-00003D000000}"/>
    <cellStyle name="Link 2" xfId="5" xr:uid="{4589CDB5-1031-4CC3-9A90-F1AE6BD75FB7}"/>
    <cellStyle name="Link 2 2" xfId="27" xr:uid="{00000000-0005-0000-0000-000002000000}"/>
    <cellStyle name="Prozent" xfId="1" builtinId="5"/>
    <cellStyle name="Prozent 2" xfId="4" xr:uid="{8330532E-22C0-45A8-94FB-6C41CD881E44}"/>
    <cellStyle name="Prozent 2 2" xfId="18" xr:uid="{00000000-0005-0000-0000-000004000000}"/>
    <cellStyle name="Prozent 3" xfId="8" xr:uid="{22433523-1A63-40F3-8839-B2A383314308}"/>
    <cellStyle name="S10" xfId="34" xr:uid="{00000000-0005-0000-0000-000005000000}"/>
    <cellStyle name="S11" xfId="35" xr:uid="{00000000-0005-0000-0000-000006000000}"/>
    <cellStyle name="S12" xfId="36" xr:uid="{00000000-0005-0000-0000-000007000000}"/>
    <cellStyle name="S13" xfId="37" xr:uid="{00000000-0005-0000-0000-000008000000}"/>
    <cellStyle name="S14" xfId="38" xr:uid="{00000000-0005-0000-0000-000009000000}"/>
    <cellStyle name="S15" xfId="39" xr:uid="{00000000-0005-0000-0000-00000A000000}"/>
    <cellStyle name="S17" xfId="40" xr:uid="{00000000-0005-0000-0000-00000B000000}"/>
    <cellStyle name="S18" xfId="41" xr:uid="{00000000-0005-0000-0000-00000C000000}"/>
    <cellStyle name="S19" xfId="42" xr:uid="{00000000-0005-0000-0000-00000D000000}"/>
    <cellStyle name="S20" xfId="43" xr:uid="{00000000-0005-0000-0000-00000E000000}"/>
    <cellStyle name="S21" xfId="44" xr:uid="{00000000-0005-0000-0000-00000F000000}"/>
    <cellStyle name="S4" xfId="29" xr:uid="{00000000-0005-0000-0000-000010000000}"/>
    <cellStyle name="S5" xfId="30" xr:uid="{00000000-0005-0000-0000-000011000000}"/>
    <cellStyle name="S7" xfId="31" xr:uid="{00000000-0005-0000-0000-000012000000}"/>
    <cellStyle name="S8" xfId="32" xr:uid="{00000000-0005-0000-0000-000013000000}"/>
    <cellStyle name="S9" xfId="33" xr:uid="{00000000-0005-0000-0000-000014000000}"/>
    <cellStyle name="Standard" xfId="0" builtinId="0"/>
    <cellStyle name="Standard 10" xfId="28" xr:uid="{00000000-0005-0000-0000-000016000000}"/>
    <cellStyle name="Standard 11" xfId="14" xr:uid="{00000000-0005-0000-0000-000050000000}"/>
    <cellStyle name="Standard 2" xfId="2" xr:uid="{7606E491-1E3C-4F1E-BA79-FF654CDBA027}"/>
    <cellStyle name="Standard 2 2" xfId="10" xr:uid="{444102B6-5D48-4788-83BC-B8B7641C9875}"/>
    <cellStyle name="Standard 2 2 2" xfId="45" xr:uid="{00000000-0005-0000-0000-000018000000}"/>
    <cellStyle name="Standard 2 3" xfId="13" xr:uid="{1C42E8A1-7A92-408F-B7B0-E97A900FC90C}"/>
    <cellStyle name="Standard 2 4" xfId="17" xr:uid="{00000000-0005-0000-0000-000017000000}"/>
    <cellStyle name="Standard 3" xfId="12" xr:uid="{525817B7-606E-4CAF-B3ED-A5814E541109}"/>
    <cellStyle name="Standard 3 2" xfId="19" xr:uid="{00000000-0005-0000-0000-000019000000}"/>
    <cellStyle name="Standard 4" xfId="20" xr:uid="{00000000-0005-0000-0000-00001A000000}"/>
    <cellStyle name="Standard 4 2" xfId="24" xr:uid="{00000000-0005-0000-0000-00001B000000}"/>
    <cellStyle name="Standard 5" xfId="21" xr:uid="{00000000-0005-0000-0000-00001C000000}"/>
    <cellStyle name="Standard 6" xfId="22" xr:uid="{00000000-0005-0000-0000-00001D000000}"/>
    <cellStyle name="Standard 7" xfId="23" xr:uid="{00000000-0005-0000-0000-00001E000000}"/>
    <cellStyle name="Standard 8" xfId="25" xr:uid="{00000000-0005-0000-0000-00001F000000}"/>
    <cellStyle name="Standard 9" xfId="26" xr:uid="{00000000-0005-0000-0000-000020000000}"/>
    <cellStyle name="Währung 2" xfId="7" xr:uid="{93462980-5945-41CA-8B99-3FC08B437D75}"/>
    <cellStyle name="Währung 2 2" xfId="16" xr:uid="{00000000-0005-0000-0000-000021000000}"/>
    <cellStyle name="Währung 3" xfId="6" xr:uid="{F0BCA8AF-A9D1-4183-A201-A5EAE3BF6BEB}"/>
    <cellStyle name="Zelle überprüfen" xfId="47" builtinId="23"/>
  </cellStyles>
  <dxfs count="158">
    <dxf>
      <fill>
        <patternFill>
          <bgColor theme="1" tint="4.9989318521683403E-2"/>
        </patternFill>
      </fill>
    </dxf>
    <dxf>
      <fill>
        <patternFill>
          <fgColor rgb="FFFFFF00"/>
          <bgColor rgb="FFFFFF00"/>
        </patternFill>
      </fill>
    </dxf>
    <dxf>
      <fill>
        <patternFill>
          <bgColor rgb="FFFFFF00"/>
        </patternFill>
      </fill>
    </dxf>
    <dxf>
      <fill>
        <patternFill>
          <bgColor theme="1" tint="4.9989318521683403E-2"/>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theme="1" tint="4.9989318521683403E-2"/>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theme="1" tint="4.9989318521683403E-2"/>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theme="1" tint="4.9989318521683403E-2"/>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theme="1" tint="4.9989318521683403E-2"/>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fgColor rgb="FFFFFF00"/>
          <bgColor rgb="FFFFFF00"/>
        </patternFill>
      </fill>
    </dxf>
    <dxf>
      <fill>
        <patternFill>
          <bgColor rgb="FFFFFF00"/>
        </patternFill>
      </fill>
    </dxf>
    <dxf>
      <fill>
        <patternFill>
          <bgColor rgb="FFFFFF00"/>
        </patternFill>
      </fill>
    </dxf>
    <dxf>
      <fill>
        <patternFill>
          <bgColor theme="0" tint="-0.14996795556505021"/>
        </patternFill>
      </fill>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dxf>
    <dxf>
      <font>
        <b val="0"/>
        <i val="0"/>
        <strike val="0"/>
        <condense val="0"/>
        <extend val="0"/>
        <outline val="0"/>
        <shadow val="0"/>
        <u val="none"/>
        <vertAlign val="baseline"/>
        <sz val="11"/>
        <color theme="1" tint="4.9989318521683403E-2"/>
        <name val="Aptos"/>
        <family val="2"/>
        <scheme val="none"/>
      </font>
      <numFmt numFmtId="30" formatCode="@"/>
    </dxf>
    <dxf>
      <border outline="0">
        <bottom style="thin">
          <color theme="4" tint="0.39997558519241921"/>
        </bottom>
      </border>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numFmt numFmtId="30" formatCode="@"/>
      <fill>
        <patternFill patternType="solid">
          <fgColor theme="4" tint="0.79998168889431442"/>
          <bgColor theme="4" tint="0.79998168889431442"/>
        </patternFill>
      </fill>
      <border diagonalUp="0" diagonalDown="0">
        <left style="thin">
          <color theme="4" tint="0.39997558519241921"/>
        </left>
        <right style="thin">
          <color theme="4" tint="0.39997558519241921"/>
        </right>
        <top style="thin">
          <color theme="4" tint="0.39997558519241921"/>
        </top>
        <bottom style="thin">
          <color theme="4" tint="0.39997558519241921"/>
        </bottom>
        <vertical/>
        <horizontal/>
      </border>
    </dxf>
    <dxf>
      <border outline="0">
        <bottom style="thin">
          <color theme="4" tint="0.39997558519241921"/>
        </bottom>
      </border>
    </dxf>
    <dxf>
      <font>
        <b val="0"/>
        <i val="0"/>
        <strike val="0"/>
        <condense val="0"/>
        <extend val="0"/>
        <outline val="0"/>
        <shadow val="0"/>
        <u val="none"/>
        <vertAlign val="baseline"/>
        <sz val="11"/>
        <color theme="1" tint="4.9989318521683403E-2"/>
        <name val="Aptos"/>
        <family val="2"/>
        <scheme val="none"/>
      </font>
      <fill>
        <patternFill patternType="solid">
          <fgColor theme="4" tint="0.79998168889431442"/>
          <bgColor theme="4" tint="0.79998168889431442"/>
        </patternFill>
      </fill>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dxf>
    <dxf>
      <font>
        <b val="0"/>
        <i val="0"/>
        <strike val="0"/>
        <condense val="0"/>
        <extend val="0"/>
        <outline val="0"/>
        <shadow val="0"/>
        <u val="none"/>
        <vertAlign val="baseline"/>
        <sz val="11"/>
        <color theme="1" tint="4.9989318521683403E-2"/>
        <name val="Aptos"/>
        <family val="2"/>
        <scheme val="none"/>
      </font>
      <numFmt numFmtId="30" formatCode="@"/>
    </dxf>
    <dxf>
      <font>
        <b val="0"/>
        <i val="0"/>
        <strike val="0"/>
        <condense val="0"/>
        <extend val="0"/>
        <outline val="0"/>
        <shadow val="0"/>
        <u val="none"/>
        <vertAlign val="baseline"/>
        <sz val="11"/>
        <color theme="1" tint="4.9989318521683403E-2"/>
        <name val="Aptos"/>
        <family val="2"/>
        <scheme val="none"/>
      </font>
      <fill>
        <patternFill patternType="solid">
          <fgColor theme="6" tint="0.79998168889431442"/>
          <bgColor theme="6" tint="0.79998168889431442"/>
        </patternFill>
      </fill>
    </dxf>
    <dxf>
      <font>
        <b val="0"/>
        <i val="0"/>
        <strike val="0"/>
        <condense val="0"/>
        <extend val="0"/>
        <outline val="0"/>
        <shadow val="0"/>
        <u val="none"/>
        <vertAlign val="baseline"/>
        <sz val="11"/>
        <color theme="1" tint="4.9989318521683403E-2"/>
        <name val="Aptos"/>
        <family val="2"/>
        <scheme val="none"/>
      </font>
      <fill>
        <patternFill patternType="solid">
          <fgColor theme="6" tint="0.79998168889431442"/>
          <bgColor theme="6" tint="0.79998168889431442"/>
        </patternFill>
      </fill>
    </dxf>
    <dxf>
      <font>
        <strike val="0"/>
        <outline val="0"/>
        <shadow val="0"/>
        <u val="none"/>
        <vertAlign val="baseline"/>
        <color theme="1" tint="4.9989318521683403E-2"/>
        <name val="Aptos"/>
        <family val="2"/>
        <scheme val="none"/>
      </font>
    </dxf>
  </dxfs>
  <tableStyles count="0" defaultTableStyle="TableStyleMedium2" defaultPivotStyle="PivotStyleLight16"/>
  <colors>
    <mruColors>
      <color rgb="FFFFFF99"/>
      <color rgb="FFEBDBF7"/>
      <color rgb="FFDBDCF7"/>
      <color rgb="FFF3D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4.xml"/></Relationships>
</file>

<file path=xl/persons/person.xml><?xml version="1.0" encoding="utf-8"?>
<personList xmlns="http://schemas.microsoft.com/office/spreadsheetml/2018/threadedcomments" xmlns:x="http://schemas.openxmlformats.org/spreadsheetml/2006/main">
  <person displayName="Fath, Salomeh || KommZB" id="{0FFA11FC-399A-4824-8C11-734CEA1693D9}" userId="S::fath@kommzb.de::4f0c0c85-1c9e-4a18-b28b-9873ff728f3a" providerId="AD"/>
  <person displayName="Hopprich, Johann || KommZB" id="{E2FAC83A-079B-4F4C-88A9-AA9E82C242E2}" userId="S::hopprich@kommzb.de::a668e739-6514-4775-8ed0-5817281b16e6"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B058B3D6-15AE-4958-BE07-0FB661AC3602}" name="Tarifauswahl" displayName="Tarifauswahl" ref="T3:T11" totalsRowShown="0" headerRowDxfId="157" dataDxfId="156">
  <autoFilter ref="T3:T11" xr:uid="{B058B3D6-15AE-4958-BE07-0FB661AC3602}"/>
  <tableColumns count="1">
    <tableColumn id="1" xr3:uid="{1434C1FC-705B-4131-8EC2-BD016F015DB1}" name="Tarif" dataDxfId="155"/>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80A99B26-CE02-4D27-8FED-ECF91605C36D}" name="Qualifikationsgruppe" displayName="Qualifikationsgruppe" ref="AG3:AG17" totalsRowShown="0">
  <tableColumns count="1">
    <tableColumn id="1" xr3:uid="{84E505E5-1BD4-4AC8-8DC4-D02171AAFD25}" name="Qualifikationsgruppe"/>
  </tableColumns>
  <tableStyleInfo name="TableStyleMedium7"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1D69EE3-5ABE-4408-99BE-3E466F81A4B6}" name="Tabelle1" displayName="Tabelle1" ref="Z14:Z16" totalsRowShown="0" headerRowDxfId="154" dataDxfId="153">
  <autoFilter ref="Z14:Z16" xr:uid="{81D69EE3-5ABE-4408-99BE-3E466F81A4B6}"/>
  <tableColumns count="1">
    <tableColumn id="1" xr3:uid="{BFFEA75F-F494-40A4-98D5-6DB4D8D2D8CF}" name="AVR_Diakonie" dataDxfId="152"/>
  </tableColumns>
  <tableStyleInfo name="TableStyleLight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8078821F-4028-44A1-9C89-493ED6A0C6A5}" name="Tabelle10" displayName="Tabelle10" ref="T14:T19" totalsRowShown="0" headerRowDxfId="151" dataDxfId="150" tableBorderDxfId="149">
  <autoFilter ref="T14:T19" xr:uid="{8078821F-4028-44A1-9C89-493ED6A0C6A5}"/>
  <tableColumns count="1">
    <tableColumn id="1" xr3:uid="{39B7B9E8-75C6-4FB3-870C-63C37D077796}" name="AVR_Caritas" dataDxfId="148"/>
  </tableColumns>
  <tableStyleInfo name="TableStyleLight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EBF77CE8-FFBD-445D-9624-7FF7650C124C}" name="Tabelle11" displayName="Tabelle11" ref="U14:U17" totalsRowShown="0" headerRowDxfId="147" tableBorderDxfId="146">
  <autoFilter ref="U14:U17" xr:uid="{EBF77CE8-FFBD-445D-9624-7FF7650C124C}"/>
  <tableColumns count="1">
    <tableColumn id="1" xr3:uid="{5AD06D8D-C893-4D64-9DFF-C92A3A789E2D}" name="DRK"/>
  </tableColumns>
  <tableStyleInfo name="TableStyleLight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18DE8E78-F144-44A2-AC23-BB556846EAF0}" name="Tabelle12" displayName="Tabelle12" ref="V14:V17" totalsRowShown="0" headerRowDxfId="145" dataDxfId="144">
  <autoFilter ref="V14:V17" xr:uid="{18DE8E78-F144-44A2-AC23-BB556846EAF0}"/>
  <tableColumns count="1">
    <tableColumn id="1" xr3:uid="{2887157D-E1EA-4826-8999-50C72AC1DFB4}" name="TVL" dataDxfId="143"/>
  </tableColumns>
  <tableStyleInfo name="TableStyleLight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53C0F8A-0507-4ECC-BAC5-ECDF2CA93FA7}" name="Tabelle13" displayName="Tabelle13" ref="W14:W17" totalsRowShown="0" headerRowDxfId="142" dataDxfId="141">
  <autoFilter ref="W14:W17" xr:uid="{153C0F8A-0507-4ECC-BAC5-ECDF2CA93FA7}"/>
  <tableColumns count="1">
    <tableColumn id="1" xr3:uid="{BCF87C42-5F4F-4183-A50E-76B37A9D6D46}" name="TVÖD" dataDxfId="140"/>
  </tableColumns>
  <tableStyleInfo name="TableStyleLight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B384AF6D-BBC1-4A7F-BA13-715BB0282FDB}" name="Tabelle14" displayName="Tabelle14" ref="X14:X17" totalsRowShown="0" headerRowDxfId="139" dataDxfId="138">
  <autoFilter ref="X14:X17" xr:uid="{B384AF6D-BBC1-4A7F-BA13-715BB0282FDB}"/>
  <tableColumns count="1">
    <tableColumn id="1" xr3:uid="{9163769F-10C8-413E-BA34-A73EA9484E5E}" name="PTG" dataDxfId="137"/>
  </tableColumns>
  <tableStyleInfo name="TableStyleLight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83AB733A-3E1E-4260-AEE0-221AF8CCF87B}" name="Tabelle15" displayName="Tabelle15" ref="Y14:Y16" totalsRowShown="0" headerRowDxfId="136" dataDxfId="135">
  <autoFilter ref="Y14:Y16" xr:uid="{83AB733A-3E1E-4260-AEE0-221AF8CCF87B}"/>
  <tableColumns count="1">
    <tableColumn id="1" xr3:uid="{5FFC8978-9E91-44FE-9F6C-8780D80852E3}" name="Kein_Tarif" dataDxfId="134"/>
  </tableColumns>
  <tableStyleInfo name="TableStyleLight2" showFirstColumn="0" showLastColumn="0" showRowStripes="1" showColumnStripes="0"/>
</table>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I23" dT="2026-04-01T10:37:48.51" personId="{0FFA11FC-399A-4824-8C11-734CEA1693D9}" id="{7804C16A-A068-41F2-B784-B571ABB273E3}">
    <text>Angabe in Tagen</text>
  </threadedComment>
  <threadedComment ref="K23" dT="2026-04-01T10:38:09.62" personId="{0FFA11FC-399A-4824-8C11-734CEA1693D9}" id="{BE852DC7-2232-4F4C-8A51-E8DF6EB6E5B8}">
    <text>Angabe in Tagen</text>
  </threadedComment>
  <threadedComment ref="F29" dT="2026-04-01T08:28:09.60" personId="{0FFA11FC-399A-4824-8C11-734CEA1693D9}" id="{2809847E-9166-4F41-B7C0-7C0AD2359181}">
    <text xml:space="preserve">Angabe in %
</text>
  </threadedComment>
  <threadedComment ref="I29" dT="2026-04-01T08:28:19.12" personId="{0FFA11FC-399A-4824-8C11-734CEA1693D9}" id="{B04FA66C-1D34-475B-9929-E5FA5B9065B1}">
    <text>Angabe in %</text>
  </threadedComment>
  <threadedComment ref="K29" dT="2026-04-01T08:28:28.96" personId="{0FFA11FC-399A-4824-8C11-734CEA1693D9}" id="{4769D730-7AA2-4F14-9E69-CDCF929B5225}">
    <text>Angabe in %</text>
  </threadedComment>
</ThreadedComments>
</file>

<file path=xl/threadedComments/threadedComment10.xml><?xml version="1.0" encoding="utf-8"?>
<ThreadedComments xmlns="http://schemas.microsoft.com/office/spreadsheetml/2018/threadedcomments" xmlns:x="http://schemas.openxmlformats.org/spreadsheetml/2006/main">
  <threadedComment ref="J36" dT="2024-09-05T12:33:11.26" personId="{E2FAC83A-079B-4F4C-88A9-AA9E82C242E2}" id="{E564D2C7-AF35-427F-8986-D52AB0C2211E}">
    <text>FLS = 60 Min Face to Face</text>
  </threadedComment>
  <threadedComment ref="L36" dT="2024-09-05T12:33:11.26" personId="{E2FAC83A-079B-4F4C-88A9-AA9E82C242E2}" id="{2EB0A7E5-4A75-4402-85B1-645DE7EF4F5B}">
    <text>FLS = 60 Min Face to Face</text>
  </threadedComment>
</ThreadedComments>
</file>

<file path=xl/threadedComments/threadedComment2.xml><?xml version="1.0" encoding="utf-8"?>
<ThreadedComments xmlns="http://schemas.microsoft.com/office/spreadsheetml/2018/threadedcomments" xmlns:x="http://schemas.openxmlformats.org/spreadsheetml/2006/main">
  <threadedComment ref="B19" dT="2026-01-12T17:51:30.47" personId="{E2FAC83A-079B-4F4C-88A9-AA9E82C242E2}" id="{78103C4B-9904-4D6C-B3EE-4F246F6547E1}">
    <text>Freibeträge ab 2026
Zahlungen bis zur Höhe sind für Arbeitgeber sozialversicherungsfrei:
Ehrenamtspauschale: 960 € / Jahr (bisher 840 €)
Für wen? Vorstände, Kassenwarte, Platzwarte, Reinigungskräfte, Bürohilfen etc.
Übungsleiterpauschale: 3.300 € / Jahr (bisher 3.000 €)
Für wen? Trainer, Ausbilder, Chorleiter, Dozenten, Betreuer, Pflegehilfen (Tätigkeiten mit pädagogischem/pflegerischem Charakter). Falls zutreffen, sind die jeweiligen Sozialversicherungsbeiträge in den Gehalts/Lohntabellen (Personaltableau) zu befüllen.</text>
  </threadedComment>
  <threadedComment ref="B25" dT="2026-01-12T17:18:42.98" personId="{E2FAC83A-079B-4F4C-88A9-AA9E82C242E2}" id="{BFC0E5F8-311B-43CF-9568-58116F315ABB}">
    <text>Erklärung: Falls bei den variablen Sozialversicherungsbeiträgen Änderungen vorgenommen werden, sind in den Personaltableaus die jeweiligen Werte einzutragen</text>
  </threadedComment>
  <threadedComment ref="B31" dT="2026-01-26T15:59:12.39" personId="{E2FAC83A-079B-4F4C-88A9-AA9E82C242E2}" id="{5C3E7E79-4E8D-4AC7-B374-9D3BF5315368}">
    <text xml:space="preserve">Quelle: 603-Euro-Job - Geringfügig entlohnte Beschäftigungen ab 1. Januar 2026 </text>
    <extLst>
      <x:ext xmlns:xltc2="http://schemas.microsoft.com/office/spreadsheetml/2020/threadedcomments2" uri="{F7C98A9C-CBB3-438F-8F68-D28B6AF4A901}">
        <xltc2:checksum>2260466832</xltc2:checksum>
        <xltc2:hyperlink startIndex="8" length="70" url="https://www.lohn-info.de/603-euro-job.html"/>
      </x:ext>
    </extLst>
  </threadedComment>
  <threadedComment ref="B43" dT="2026-01-12T17:27:17.27" personId="{E2FAC83A-079B-4F4C-88A9-AA9E82C242E2}" id="{D439FE86-2031-48E2-ACFB-56353A85F238}">
    <text>https://www.bgw-online.de/resource/blob/109952/3707da35209f38eb4323745bd6bf115c/Sechster-Gefahrtarif_bf.pdf</text>
    <extLst>
      <x:ext xmlns:xltc2="http://schemas.microsoft.com/office/spreadsheetml/2020/threadedcomments2" uri="{F7C98A9C-CBB3-438F-8F68-D28B6AF4A901}">
        <xltc2:checksum>2129428088</xltc2:checksum>
        <xltc2:hyperlink startIndex="0" length="107" url="https://www.bgw-online.de/resource/blob/109952/3707da35209f38eb4323745bd6bf115c/Sechster-Gefahrtarif_bf.pdf"/>
      </x:ext>
    </extLst>
  </threadedComment>
  <threadedComment ref="C43" dT="2026-01-12T17:18:23.92" personId="{E2FAC83A-079B-4F4C-88A9-AA9E82C242E2}" id="{A37F4014-5414-490C-BC99-51A2AB8CA1DE}">
    <text>Ab dem 1. Januar 2025 neuer 6. Gefahrtarif. Ende Oktober 2024 erhalten BGW-Mitgliedsunternehmen sowie persönlich Versicherte einen Veranlagungsbescheid, der sie über ihre Gefahrklasse für den Geltungszeitraum des 6. Gefahrtarifs (bis 31.12.2030) informiert.</text>
  </threadedComment>
</ThreadedComments>
</file>

<file path=xl/threadedComments/threadedComment3.xml><?xml version="1.0" encoding="utf-8"?>
<ThreadedComments xmlns="http://schemas.microsoft.com/office/spreadsheetml/2018/threadedcomments" xmlns:x="http://schemas.openxmlformats.org/spreadsheetml/2006/main">
  <threadedComment ref="CI22" dT="2026-01-12T17:27:17.27" personId="{E2FAC83A-079B-4F4C-88A9-AA9E82C242E2}" id="{8DA9C7A4-4941-4960-919A-593B6E2C11ED}">
    <text>https://www.bgw-online.de/resource/blob/109952/3707da35209f38eb4323745bd6bf115c/Sechster-Gefahrtarif_bf.pdf</text>
    <extLst>
      <x:ext xmlns:xltc2="http://schemas.microsoft.com/office/spreadsheetml/2020/threadedcomments2" uri="{F7C98A9C-CBB3-438F-8F68-D28B6AF4A901}">
        <xltc2:checksum>2129428088</xltc2:checksum>
        <xltc2:hyperlink startIndex="0" length="107" url="https://www.bgw-online.de/resource/blob/109952/3707da35209f38eb4323745bd6bf115c/Sechster-Gefahrtarif_bf.pdf"/>
      </x:ext>
    </extLst>
  </threadedComment>
  <threadedComment ref="CK22" dT="2026-01-12T17:18:23.92" personId="{E2FAC83A-079B-4F4C-88A9-AA9E82C242E2}" id="{1D419252-1AE4-4628-85BC-3C2486D5A90C}">
    <text>Ab dem 1. Januar 2025 neuer 6. Gefahrtarif. Ende Oktober 2024 erhalten BGW-Mitgliedsunternehmen sowie persönlich Versicherte einen Veranlagungsbescheid, der sie über ihre Gefahrklasse für den Geltungszeitraum des 6. Gefahrtarifs (bis 31.12.2030) informiert.</text>
  </threadedComment>
  <threadedComment ref="CK23" dT="2026-02-02T15:43:24.33" personId="{E2FAC83A-079B-4F4C-88A9-AA9E82C242E2}" id="{D17E8843-B7C5-44CC-B51A-B58F51D8AE6C}">
    <text>Beitrag Wohlfahrtspflege 0,08 €/1000€</text>
  </threadedComment>
</ThreadedComments>
</file>

<file path=xl/threadedComments/threadedComment4.xml><?xml version="1.0" encoding="utf-8"?>
<ThreadedComments xmlns="http://schemas.microsoft.com/office/spreadsheetml/2018/threadedcomments" xmlns:x="http://schemas.openxmlformats.org/spreadsheetml/2006/main">
  <threadedComment ref="CI22" dT="2026-01-12T17:27:17.27" personId="{E2FAC83A-079B-4F4C-88A9-AA9E82C242E2}" id="{B0BD0954-467A-4136-9824-E2ADDA253E27}">
    <text>https://www.bgw-online.de/resource/blob/109952/3707da35209f38eb4323745bd6bf115c/Sechster-Gefahrtarif_bf.pdf</text>
    <extLst>
      <x:ext xmlns:xltc2="http://schemas.microsoft.com/office/spreadsheetml/2020/threadedcomments2" uri="{F7C98A9C-CBB3-438F-8F68-D28B6AF4A901}">
        <xltc2:checksum>2129428088</xltc2:checksum>
        <xltc2:hyperlink startIndex="0" length="107" url="https://www.bgw-online.de/resource/blob/109952/3707da35209f38eb4323745bd6bf115c/Sechster-Gefahrtarif_bf.pdf"/>
      </x:ext>
    </extLst>
  </threadedComment>
  <threadedComment ref="CK22" dT="2026-01-12T17:18:23.92" personId="{E2FAC83A-079B-4F4C-88A9-AA9E82C242E2}" id="{80D7D7E2-F64E-4B0E-8C69-AF1E3F94F882}">
    <text>Ab dem 1. Januar 2025 neuer 6. Gefahrtarif. Ende Oktober 2024 erhalten BGW-Mitgliedsunternehmen sowie persönlich Versicherte einen Veranlagungsbescheid, der sie über ihre Gefahrklasse für den Geltungszeitraum des 6. Gefahrtarifs (bis 31.12.2030) informiert.</text>
  </threadedComment>
  <threadedComment ref="CK23" dT="2026-02-02T15:43:24.33" personId="{E2FAC83A-079B-4F4C-88A9-AA9E82C242E2}" id="{38EB14D8-F050-47E4-861F-2AD2FD0354B7}">
    <text>Beitrag Wohlfahrtspflege 0,08 €/1000€</text>
  </threadedComment>
</ThreadedComments>
</file>

<file path=xl/threadedComments/threadedComment5.xml><?xml version="1.0" encoding="utf-8"?>
<ThreadedComments xmlns="http://schemas.microsoft.com/office/spreadsheetml/2018/threadedcomments" xmlns:x="http://schemas.openxmlformats.org/spreadsheetml/2006/main">
  <threadedComment ref="CI22" dT="2026-01-12T17:27:17.27" personId="{E2FAC83A-079B-4F4C-88A9-AA9E82C242E2}" id="{E9B26B16-A7E0-49AB-865B-B19A5EFF7072}">
    <text>https://www.bgw-online.de/resource/blob/109952/3707da35209f38eb4323745bd6bf115c/Sechster-Gefahrtarif_bf.pdf</text>
    <extLst>
      <x:ext xmlns:xltc2="http://schemas.microsoft.com/office/spreadsheetml/2020/threadedcomments2" uri="{F7C98A9C-CBB3-438F-8F68-D28B6AF4A901}">
        <xltc2:checksum>2129428088</xltc2:checksum>
        <xltc2:hyperlink startIndex="0" length="107" url="https://www.bgw-online.de/resource/blob/109952/3707da35209f38eb4323745bd6bf115c/Sechster-Gefahrtarif_bf.pdf"/>
      </x:ext>
    </extLst>
  </threadedComment>
  <threadedComment ref="CK22" dT="2026-01-12T17:18:23.92" personId="{E2FAC83A-079B-4F4C-88A9-AA9E82C242E2}" id="{B26F611D-B6A6-47B5-9773-36748D046AC4}">
    <text>Ab dem 1. Januar 2025 neuer 6. Gefahrtarif. Ende Oktober 2024 erhalten BGW-Mitgliedsunternehmen sowie persönlich Versicherte einen Veranlagungsbescheid, der sie über ihre Gefahrklasse für den Geltungszeitraum des 6. Gefahrtarifs (bis 31.12.2030) informiert.</text>
  </threadedComment>
  <threadedComment ref="CK23" dT="2026-02-02T15:43:24.33" personId="{E2FAC83A-079B-4F4C-88A9-AA9E82C242E2}" id="{44E89145-1CE4-4316-9AF1-B33C4EDA86F7}">
    <text>Beitrag Wohlfahrtspflege 0,08 €/1000€</text>
  </threadedComment>
</ThreadedComments>
</file>

<file path=xl/threadedComments/threadedComment6.xml><?xml version="1.0" encoding="utf-8"?>
<ThreadedComments xmlns="http://schemas.microsoft.com/office/spreadsheetml/2018/threadedcomments" xmlns:x="http://schemas.openxmlformats.org/spreadsheetml/2006/main">
  <threadedComment ref="CI22" dT="2026-01-12T17:27:17.27" personId="{E2FAC83A-079B-4F4C-88A9-AA9E82C242E2}" id="{955B45C9-AF3A-4BC6-81DE-216B42C0FD2C}">
    <text>https://www.bgw-online.de/resource/blob/109952/3707da35209f38eb4323745bd6bf115c/Sechster-Gefahrtarif_bf.pdf</text>
    <extLst>
      <x:ext xmlns:xltc2="http://schemas.microsoft.com/office/spreadsheetml/2020/threadedcomments2" uri="{F7C98A9C-CBB3-438F-8F68-D28B6AF4A901}">
        <xltc2:checksum>2129428088</xltc2:checksum>
        <xltc2:hyperlink startIndex="0" length="107" url="https://www.bgw-online.de/resource/blob/109952/3707da35209f38eb4323745bd6bf115c/Sechster-Gefahrtarif_bf.pdf"/>
      </x:ext>
    </extLst>
  </threadedComment>
  <threadedComment ref="CK22" dT="2026-01-12T17:18:23.92" personId="{E2FAC83A-079B-4F4C-88A9-AA9E82C242E2}" id="{1E4AECC9-429E-484E-ACDE-E2F5F7CB9339}">
    <text>Ab dem 1. Januar 2025 neuer 6. Gefahrtarif. Ende Oktober 2024 erhalten BGW-Mitgliedsunternehmen sowie persönlich Versicherte einen Veranlagungsbescheid, der sie über ihre Gefahrklasse für den Geltungszeitraum des 6. Gefahrtarifs (bis 31.12.2030) informiert.</text>
  </threadedComment>
  <threadedComment ref="CK23" dT="2026-02-02T15:43:24.33" personId="{E2FAC83A-079B-4F4C-88A9-AA9E82C242E2}" id="{A68ECD3E-8387-4A0E-AC0E-E44AA1122642}">
    <text>Beitrag Wohlfahrtspflege 0,08 €/1000€</text>
  </threadedComment>
</ThreadedComments>
</file>

<file path=xl/threadedComments/threadedComment7.xml><?xml version="1.0" encoding="utf-8"?>
<ThreadedComments xmlns="http://schemas.microsoft.com/office/spreadsheetml/2018/threadedcomments" xmlns:x="http://schemas.openxmlformats.org/spreadsheetml/2006/main">
  <threadedComment ref="CI22" dT="2026-01-12T17:27:17.27" personId="{E2FAC83A-079B-4F4C-88A9-AA9E82C242E2}" id="{CC37340A-0BEE-4156-B165-3146EA3F9A47}">
    <text>https://www.bgw-online.de/resource/blob/109952/3707da35209f38eb4323745bd6bf115c/Sechster-Gefahrtarif_bf.pdf</text>
    <extLst>
      <x:ext xmlns:xltc2="http://schemas.microsoft.com/office/spreadsheetml/2020/threadedcomments2" uri="{F7C98A9C-CBB3-438F-8F68-D28B6AF4A901}">
        <xltc2:checksum>2129428088</xltc2:checksum>
        <xltc2:hyperlink startIndex="0" length="107" url="https://www.bgw-online.de/resource/blob/109952/3707da35209f38eb4323745bd6bf115c/Sechster-Gefahrtarif_bf.pdf"/>
      </x:ext>
    </extLst>
  </threadedComment>
  <threadedComment ref="CK22" dT="2026-01-12T17:18:23.92" personId="{E2FAC83A-079B-4F4C-88A9-AA9E82C242E2}" id="{A2BEFDBF-06EB-462B-9F3E-5A9956334820}">
    <text>Ab dem 1. Januar 2025 neuer 6. Gefahrtarif. Ende Oktober 2024 erhalten BGW-Mitgliedsunternehmen sowie persönlich Versicherte einen Veranlagungsbescheid, der sie über ihre Gefahrklasse für den Geltungszeitraum des 6. Gefahrtarifs (bis 31.12.2030) informiert.</text>
  </threadedComment>
  <threadedComment ref="CK23" dT="2026-02-02T15:43:24.33" personId="{E2FAC83A-079B-4F4C-88A9-AA9E82C242E2}" id="{13FC35E8-47E2-48DD-8255-B533AF6E59CC}">
    <text>Beitrag Wohlfahrtspflege 0,08 €/1000€</text>
  </threadedComment>
</ThreadedComments>
</file>

<file path=xl/threadedComments/threadedComment8.xml><?xml version="1.0" encoding="utf-8"?>
<ThreadedComments xmlns="http://schemas.microsoft.com/office/spreadsheetml/2018/threadedcomments" xmlns:x="http://schemas.openxmlformats.org/spreadsheetml/2006/main">
  <threadedComment ref="BB22" dT="2026-01-12T17:27:17.27" personId="{E2FAC83A-079B-4F4C-88A9-AA9E82C242E2}" id="{71234878-9C67-4345-ABF9-DCAF0A982C67}">
    <text>https://www.bgw-online.de/resource/blob/109952/3707da35209f38eb4323745bd6bf115c/Sechster-Gefahrtarif_bf.pdf</text>
    <extLst>
      <x:ext xmlns:xltc2="http://schemas.microsoft.com/office/spreadsheetml/2020/threadedcomments2" uri="{F7C98A9C-CBB3-438F-8F68-D28B6AF4A901}">
        <xltc2:checksum>2129428088</xltc2:checksum>
        <xltc2:hyperlink startIndex="0" length="107" url="https://www.bgw-online.de/resource/blob/109952/3707da35209f38eb4323745bd6bf115c/Sechster-Gefahrtarif_bf.pdf"/>
      </x:ext>
    </extLst>
  </threadedComment>
  <threadedComment ref="BD22" dT="2026-01-12T17:18:23.92" personId="{E2FAC83A-079B-4F4C-88A9-AA9E82C242E2}" id="{9F035E6B-6831-46E4-826D-859E8D5AD95B}">
    <text>Ab dem 1. Januar 2025 neuer 6. Gefahrtarif. Ende Oktober 2024 erhalten BGW-Mitgliedsunternehmen sowie persönlich Versicherte einen Veranlagungsbescheid, der sie über ihre Gefahrklasse für den Geltungszeitraum des 6. Gefahrtarifs (bis 31.12.2030) informiert.</text>
  </threadedComment>
  <threadedComment ref="BD23" dT="2026-02-02T15:43:24.33" personId="{E2FAC83A-079B-4F4C-88A9-AA9E82C242E2}" id="{C94CEA07-85E0-492E-B76C-12F1321E263A}">
    <text>Beitrag Wohlfahrtspflege 0,08 €/1000€</text>
  </threadedComment>
  <threadedComment ref="D28" dT="2026-04-17T12:22:03.27" personId="{0FFA11FC-399A-4824-8C11-734CEA1693D9}" id="{E7BF18A8-2CA8-4FE3-9C9C-8DAA5022DC5B}">
    <text xml:space="preserve">Geben Sie das geplante Ausbildungsende oder das geplante Ende des FSJ/BFD an 
</text>
  </threadedComment>
  <threadedComment ref="E28" dT="2026-02-03T15:15:01.31" personId="{0FFA11FC-399A-4824-8C11-734CEA1693D9}" id="{70B5AA0C-2E5C-489B-BEB8-25F030855390}">
    <text>Wählen Sie aus dem Drop-Down Menü</text>
  </threadedComment>
  <threadedComment ref="F28" dT="2026-02-03T15:16:10.64" personId="{0FFA11FC-399A-4824-8C11-734CEA1693D9}" id="{62DDEEBC-8F1D-4D4C-A3C0-977AD0E106CA}">
    <text xml:space="preserve">Bei Azubis: Titel der Ausbildung; Bei BFD/FSJ die Tätigkeit
</text>
  </threadedComment>
  <threadedComment ref="I28" dT="2026-02-03T15:18:45.58" personId="{0FFA11FC-399A-4824-8C11-734CEA1693D9}" id="{A7ADC4F2-174E-48CB-BC5D-E6B70405393E}">
    <text>Geben Sie das Ausbildungsjahr an, in dem sich die Person befindet im reinen Zahlenformat ohne Punkt, Leerzeichen etc.
Für BFD/FSJ leer lassen</text>
  </threadedComment>
  <threadedComment ref="J28" dT="2026-02-03T15:43:53.88" personId="{0FFA11FC-399A-4824-8C11-734CEA1693D9}" id="{E37679B3-16DA-45F4-96D7-8D423ECD83CB}">
    <text>Geben Sie das monatliche AN-Brutto an. Die Werte werden automatisch in die Folgemonate übertragen. Tragen Sie in dem Monat, in dem das Ausbildungsgehalt steigt, den neuen Wert ein. Dann ziehen die Folgemonate die neuen werte.</text>
  </threadedComment>
  <threadedComment ref="V28" dT="2026-02-03T15:44:33.65" personId="{0FFA11FC-399A-4824-8C11-734CEA1693D9}" id="{0C7E442C-92BC-4EAE-9004-F06F6BD08449}">
    <text xml:space="preserve">Wählen Sie aus dem Drop-Down-Menü ob zutreffend
</text>
  </threadedComment>
  <threadedComment ref="W28" dT="2026-02-03T15:45:44.98" personId="{0FFA11FC-399A-4824-8C11-734CEA1693D9}" id="{F3E1302C-34C8-41B5-BC8C-E02EFF3289E2}">
    <text>Wenn Sie SuE auszahlen, dann bitte hier den entsprechend Jahreswert stellenanteilig eintragen</text>
  </threadedComment>
  <threadedComment ref="X28" dT="2026-02-03T15:46:31.09" personId="{0FFA11FC-399A-4824-8C11-734CEA1693D9}" id="{4CDD0F22-87E2-4EB9-9FE2-D069C14915CC}">
    <text>Tragen Sie hier die %-Werte der JSZ ein</text>
  </threadedComment>
  <threadedComment ref="Y28" dT="2026-02-03T15:46:57.22" personId="{0FFA11FC-399A-4824-8C11-734CEA1693D9}" id="{1483839E-3348-419B-B6A4-B79F7E96C7EA}">
    <text>Berechnungsfeld; Die JSZ wird berechnet</text>
  </threadedComment>
  <threadedComment ref="AS28" dT="2026-02-03T15:51:26.38" personId="{0FFA11FC-399A-4824-8C11-734CEA1693D9}" id="{FE202CC6-A0E8-41B7-A74E-AB2A56A2109B}">
    <text xml:space="preserve">Tragen Sie den ZVK-%-Satz ein; FSJ;BFD wird in der Berechnung genullt. </text>
  </threadedComment>
</ThreadedComments>
</file>

<file path=xl/threadedComments/threadedComment9.xml><?xml version="1.0" encoding="utf-8"?>
<ThreadedComments xmlns="http://schemas.microsoft.com/office/spreadsheetml/2018/threadedcomments" xmlns:x="http://schemas.openxmlformats.org/spreadsheetml/2006/main">
  <threadedComment ref="J36" dT="2024-09-05T12:33:11.26" personId="{E2FAC83A-079B-4F4C-88A9-AA9E82C242E2}" id="{C15BF5D5-DFFA-45C5-B5A8-C76C884FF7F4}">
    <text>FLS = 60 Min Face to Face</text>
  </threadedComment>
  <threadedComment ref="L36" dT="2024-09-05T12:33:11.26" personId="{E2FAC83A-079B-4F4C-88A9-AA9E82C242E2}" id="{279BC18C-B150-452F-9FF6-297BD873D6B3}">
    <text>FLS = 60 Min Face to Face</text>
  </threadedComment>
</ThreadedComment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7.bin"/><Relationship Id="rId4" Type="http://schemas.microsoft.com/office/2017/10/relationships/threadedComment" Target="../threadedComments/threadedComment7.xml"/></Relationships>
</file>

<file path=xl/worksheets/_rels/sheet1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8.bin"/><Relationship Id="rId4" Type="http://schemas.microsoft.com/office/2017/10/relationships/threadedComment" Target="../threadedComments/threadedComment8.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1.bin"/><Relationship Id="rId4" Type="http://schemas.microsoft.com/office/2017/10/relationships/threadedComment" Target="../threadedComments/threadedComment9.xml"/></Relationships>
</file>

<file path=xl/worksheets/_rels/sheet15.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4" Type="http://schemas.microsoft.com/office/2017/10/relationships/threadedComment" Target="../threadedComments/threadedComment10.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26" Type="http://schemas.openxmlformats.org/officeDocument/2006/relationships/hyperlink" Target="https://oeffentlicher-dienst.info/c/t/rechner/tv-l/allg?id=tv-l-2025&amp;g=E_12&amp;s=2&amp;f=&amp;z=&amp;zv=&amp;r=&amp;awz=&amp;zulage=&amp;kk=&amp;kkz=&amp;zkf=&amp;stkl=&amp;lst4f=&amp;pkpv=" TargetMode="External"/><Relationship Id="rId117" Type="http://schemas.openxmlformats.org/officeDocument/2006/relationships/table" Target="../tables/table8.xml"/><Relationship Id="rId21" Type="http://schemas.openxmlformats.org/officeDocument/2006/relationships/hyperlink" Target="https://oeffentlicher-dienst.info/c/t/rechner/tv-l/allg?id=tv-l-2025&amp;g=E_13&amp;s=2&amp;f=&amp;z=&amp;zv=&amp;r=&amp;awz=&amp;zulage=&amp;kk=&amp;kkz=&amp;zkf=&amp;stkl=&amp;lst4f=&amp;pkpv=" TargetMode="External"/><Relationship Id="rId42" Type="http://schemas.openxmlformats.org/officeDocument/2006/relationships/hyperlink" Target="https://oeffentlicher-dienst.info/c/t/rechner/tv-l/allg?id=tv-l-2025&amp;g=E_9b&amp;s=3&amp;f=&amp;z=&amp;zv=&amp;r=&amp;awz=&amp;zulage=&amp;kk=&amp;kkz=&amp;zkf=&amp;stkl=&amp;lst4f=&amp;pkpv=" TargetMode="External"/><Relationship Id="rId47" Type="http://schemas.openxmlformats.org/officeDocument/2006/relationships/hyperlink" Target="https://oeffentlicher-dienst.info/c/t/rechner/tv-l/allg?id=tv-l-2025&amp;g=E_9a&amp;s=3&amp;f=&amp;z=&amp;zv=&amp;r=&amp;awz=&amp;zulage=&amp;kk=&amp;kkz=&amp;zkf=&amp;stkl=&amp;lst4f=&amp;pkpv=" TargetMode="External"/><Relationship Id="rId63" Type="http://schemas.openxmlformats.org/officeDocument/2006/relationships/hyperlink" Target="https://oeffentlicher-dienst.info/c/t/rechner/tv-l/allg?id=tv-l-2025&amp;g=E_6&amp;s=4&amp;f=&amp;z=&amp;zv=&amp;r=&amp;awz=&amp;zulage=&amp;kk=&amp;kkz=&amp;zkf=&amp;stkl=&amp;lst4f=&amp;pkpv=" TargetMode="External"/><Relationship Id="rId68" Type="http://schemas.openxmlformats.org/officeDocument/2006/relationships/hyperlink" Target="https://oeffentlicher-dienst.info/c/t/rechner/tv-l/allg?id=tv-l-2025&amp;g=E_5&amp;s=4&amp;f=&amp;z=&amp;zv=&amp;r=&amp;awz=&amp;zulage=&amp;kk=&amp;kkz=&amp;zkf=&amp;stkl=&amp;lst4f=&amp;pkpv=" TargetMode="External"/><Relationship Id="rId84" Type="http://schemas.openxmlformats.org/officeDocument/2006/relationships/hyperlink" Target="https://oeffentlicher-dienst.info/c/t/rechner/tv-l/allg?id=tv-l-2025&amp;g=E_2%DC&amp;s=5&amp;f=&amp;z=&amp;zv=&amp;r=&amp;awz=&amp;zulage=&amp;kk=&amp;kkz=&amp;zkf=&amp;stkl=&amp;lst4f=&amp;pkpv=" TargetMode="External"/><Relationship Id="rId89" Type="http://schemas.openxmlformats.org/officeDocument/2006/relationships/hyperlink" Target="https://oeffentlicher-dienst.info/c/t/rechner/tv-l/allg?id=tv-l-2025&amp;g=E_2&amp;s=5&amp;f=&amp;z=&amp;zv=&amp;r=&amp;awz=&amp;zulage=&amp;kk=&amp;kkz=&amp;zkf=&amp;stkl=&amp;lst4f=&amp;pkpv=" TargetMode="External"/><Relationship Id="rId112" Type="http://schemas.openxmlformats.org/officeDocument/2006/relationships/table" Target="../tables/table3.xml"/><Relationship Id="rId16" Type="http://schemas.openxmlformats.org/officeDocument/2006/relationships/hyperlink" Target="https://oeffentlicher-dienst.info/c/t/rechner/tv-l/allg?id=tv-l-2025&amp;g=E_13%DC&amp;s=2&amp;f=&amp;z=&amp;zv=&amp;r=&amp;awz=&amp;zulage=&amp;kk=&amp;kkz=&amp;zkf=&amp;stkl=&amp;lst4f=&amp;pkpv=" TargetMode="External"/><Relationship Id="rId107" Type="http://schemas.openxmlformats.org/officeDocument/2006/relationships/hyperlink" Target="https://oeffentlicher-dienst.info/c/t/rechner/tv-l/allg?id=tv-l-2025&amp;g=E_13%DC&amp;s=6&amp;f=&amp;z=&amp;zv=&amp;r=&amp;awz=&amp;zulage=&amp;kk=&amp;kkz=&amp;zkf=&amp;stkl=&amp;lst4f=&amp;pkpv=" TargetMode="External"/><Relationship Id="rId11" Type="http://schemas.openxmlformats.org/officeDocument/2006/relationships/hyperlink" Target="https://oeffentlicher-dienst.info/c/t/rechner/tv-l/allg?id=tv-l-2025&amp;g=E_14&amp;s=1&amp;f=&amp;z=&amp;zv=&amp;r=&amp;awz=&amp;zulage=&amp;kk=&amp;kkz=&amp;zkf=&amp;stkl=&amp;lst4f=&amp;pkpv=" TargetMode="External"/><Relationship Id="rId24" Type="http://schemas.openxmlformats.org/officeDocument/2006/relationships/hyperlink" Target="https://oeffentlicher-dienst.info/c/t/rechner/tv-l/allg?id=tv-l-2025&amp;g=E_13&amp;s=5&amp;f=&amp;z=&amp;zv=&amp;r=&amp;awz=&amp;zulage=&amp;kk=&amp;kkz=&amp;zkf=&amp;stkl=&amp;lst4f=&amp;pkpv=" TargetMode="External"/><Relationship Id="rId32" Type="http://schemas.openxmlformats.org/officeDocument/2006/relationships/hyperlink" Target="https://oeffentlicher-dienst.info/c/t/rechner/tv-l/allg?id=tv-l-2025&amp;g=E_11&amp;s=3&amp;f=&amp;z=&amp;zv=&amp;r=&amp;awz=&amp;zulage=&amp;kk=&amp;kkz=&amp;zkf=&amp;stkl=&amp;lst4f=&amp;pkpv=" TargetMode="External"/><Relationship Id="rId37" Type="http://schemas.openxmlformats.org/officeDocument/2006/relationships/hyperlink" Target="https://oeffentlicher-dienst.info/c/t/rechner/tv-l/allg?id=tv-l-2025&amp;g=E_10&amp;s=3&amp;f=&amp;z=&amp;zv=&amp;r=&amp;awz=&amp;zulage=&amp;kk=&amp;kkz=&amp;zkf=&amp;stkl=&amp;lst4f=&amp;pkpv=" TargetMode="External"/><Relationship Id="rId40" Type="http://schemas.openxmlformats.org/officeDocument/2006/relationships/hyperlink" Target="https://oeffentlicher-dienst.info/c/t/rechner/tv-l/allg?id=tv-l-2025&amp;g=E_9b&amp;s=1&amp;f=&amp;z=&amp;zv=&amp;r=&amp;awz=&amp;zulage=&amp;kk=&amp;kkz=&amp;zkf=&amp;stkl=&amp;lst4f=&amp;pkpv=" TargetMode="External"/><Relationship Id="rId45" Type="http://schemas.openxmlformats.org/officeDocument/2006/relationships/hyperlink" Target="https://oeffentlicher-dienst.info/c/t/rechner/tv-l/allg?id=tv-l-2025&amp;g=E_9a&amp;s=1&amp;f=&amp;z=&amp;zv=&amp;r=&amp;awz=&amp;zulage=&amp;kk=&amp;kkz=&amp;zkf=&amp;stkl=&amp;lst4f=&amp;pkpv=" TargetMode="External"/><Relationship Id="rId53" Type="http://schemas.openxmlformats.org/officeDocument/2006/relationships/hyperlink" Target="https://oeffentlicher-dienst.info/c/t/rechner/tv-l/allg?id=tv-l-2025&amp;g=E_8&amp;s=4&amp;f=&amp;z=&amp;zv=&amp;r=&amp;awz=&amp;zulage=&amp;kk=&amp;kkz=&amp;zkf=&amp;stkl=&amp;lst4f=&amp;pkpv=" TargetMode="External"/><Relationship Id="rId58" Type="http://schemas.openxmlformats.org/officeDocument/2006/relationships/hyperlink" Target="https://oeffentlicher-dienst.info/c/t/rechner/tv-l/allg?id=tv-l-2025&amp;g=E_7&amp;s=4&amp;f=&amp;z=&amp;zv=&amp;r=&amp;awz=&amp;zulage=&amp;kk=&amp;kkz=&amp;zkf=&amp;stkl=&amp;lst4f=&amp;pkpv=" TargetMode="External"/><Relationship Id="rId66" Type="http://schemas.openxmlformats.org/officeDocument/2006/relationships/hyperlink" Target="https://oeffentlicher-dienst.info/c/t/rechner/tv-l/allg?id=tv-l-2025&amp;g=E_5&amp;s=2&amp;f=&amp;z=&amp;zv=&amp;r=&amp;awz=&amp;zulage=&amp;kk=&amp;kkz=&amp;zkf=&amp;stkl=&amp;lst4f=&amp;pkpv=" TargetMode="External"/><Relationship Id="rId74" Type="http://schemas.openxmlformats.org/officeDocument/2006/relationships/hyperlink" Target="https://oeffentlicher-dienst.info/c/t/rechner/tv-l/allg?id=tv-l-2025&amp;g=E_4&amp;s=5&amp;f=&amp;z=&amp;zv=&amp;r=&amp;awz=&amp;zulage=&amp;kk=&amp;kkz=&amp;zkf=&amp;stkl=&amp;lst4f=&amp;pkpv=" TargetMode="External"/><Relationship Id="rId79" Type="http://schemas.openxmlformats.org/officeDocument/2006/relationships/hyperlink" Target="https://oeffentlicher-dienst.info/c/t/rechner/tv-l/allg?id=tv-l-2025&amp;g=E_3&amp;s=5&amp;f=&amp;z=&amp;zv=&amp;r=&amp;awz=&amp;zulage=&amp;kk=&amp;kkz=&amp;zkf=&amp;stkl=&amp;lst4f=&amp;pkpv=" TargetMode="External"/><Relationship Id="rId87" Type="http://schemas.openxmlformats.org/officeDocument/2006/relationships/hyperlink" Target="https://oeffentlicher-dienst.info/c/t/rechner/tv-l/allg?id=tv-l-2025&amp;g=E_2&amp;s=3&amp;f=&amp;z=&amp;zv=&amp;r=&amp;awz=&amp;zulage=&amp;kk=&amp;kkz=&amp;zkf=&amp;stkl=&amp;lst4f=&amp;pkpv=" TargetMode="External"/><Relationship Id="rId102" Type="http://schemas.openxmlformats.org/officeDocument/2006/relationships/hyperlink" Target="https://oeffentlicher-dienst.info/c/t/rechner/tv-l/allg?id=tv-l-2025&amp;g=E_9b&amp;s=6&amp;f=&amp;z=&amp;zv=&amp;r=&amp;awz=&amp;zulage=&amp;kk=&amp;kkz=&amp;zkf=&amp;stkl=&amp;lst4f=&amp;pkpv=" TargetMode="External"/><Relationship Id="rId110" Type="http://schemas.openxmlformats.org/officeDocument/2006/relationships/table" Target="../tables/table1.xml"/><Relationship Id="rId115" Type="http://schemas.openxmlformats.org/officeDocument/2006/relationships/table" Target="../tables/table6.xml"/><Relationship Id="rId5" Type="http://schemas.openxmlformats.org/officeDocument/2006/relationships/hyperlink" Target="https://oeffentlicher-dienst.info/c/t/rechner/tv-l/allg?id=tv-l-2025&amp;g=E_15%DC&amp;s=5&amp;f=&amp;z=&amp;zv=&amp;r=&amp;awz=&amp;zulage=&amp;kk=&amp;kkz=&amp;zkf=&amp;stkl=&amp;lst4f=&amp;pkpv=" TargetMode="External"/><Relationship Id="rId61" Type="http://schemas.openxmlformats.org/officeDocument/2006/relationships/hyperlink" Target="https://oeffentlicher-dienst.info/c/t/rechner/tv-l/allg?id=tv-l-2025&amp;g=E_6&amp;s=2&amp;f=&amp;z=&amp;zv=&amp;r=&amp;awz=&amp;zulage=&amp;kk=&amp;kkz=&amp;zkf=&amp;stkl=&amp;lst4f=&amp;pkpv=" TargetMode="External"/><Relationship Id="rId82" Type="http://schemas.openxmlformats.org/officeDocument/2006/relationships/hyperlink" Target="https://oeffentlicher-dienst.info/c/t/rechner/tv-l/allg?id=tv-l-2025&amp;g=E_2%DC&amp;s=3&amp;f=&amp;z=&amp;zv=&amp;r=&amp;awz=&amp;zulage=&amp;kk=&amp;kkz=&amp;zkf=&amp;stkl=&amp;lst4f=&amp;pkpv=" TargetMode="External"/><Relationship Id="rId90" Type="http://schemas.openxmlformats.org/officeDocument/2006/relationships/hyperlink" Target="https://oeffentlicher-dienst.info/c/t/rechner/tv-l/allg?id=tv-l-2025&amp;g=E_1&amp;s=2&amp;f=&amp;z=&amp;zv=&amp;r=&amp;awz=&amp;zulage=&amp;kk=&amp;kkz=&amp;zkf=&amp;stkl=&amp;lst4f=&amp;pkpv=" TargetMode="External"/><Relationship Id="rId95" Type="http://schemas.openxmlformats.org/officeDocument/2006/relationships/hyperlink" Target="https://oeffentlicher-dienst.info/c/t/rechner/tv-l/allg?id=tv-l-2025&amp;g=E_2%DC&amp;s=6&amp;f=&amp;z=&amp;zv=&amp;r=&amp;awz=&amp;zulage=&amp;kk=&amp;kkz=&amp;zkf=&amp;stkl=&amp;lst4f=&amp;pkpv=" TargetMode="External"/><Relationship Id="rId19" Type="http://schemas.openxmlformats.org/officeDocument/2006/relationships/hyperlink" Target="https://oeffentlicher-dienst.info/c/t/rechner/tv-l/allg?id=tv-l-2025&amp;g=E_13%DC&amp;s=5&amp;f=&amp;z=&amp;zv=&amp;r=&amp;awz=&amp;zulage=&amp;kk=&amp;kkz=&amp;zkf=&amp;stkl=&amp;lst4f=&amp;pkpv=" TargetMode="External"/><Relationship Id="rId14" Type="http://schemas.openxmlformats.org/officeDocument/2006/relationships/hyperlink" Target="https://oeffentlicher-dienst.info/c/t/rechner/tv-l/allg?id=tv-l-2025&amp;g=E_14&amp;s=4&amp;f=&amp;z=&amp;zv=&amp;r=&amp;awz=&amp;zulage=&amp;kk=&amp;kkz=&amp;zkf=&amp;stkl=&amp;lst4f=&amp;pkpv=" TargetMode="External"/><Relationship Id="rId22" Type="http://schemas.openxmlformats.org/officeDocument/2006/relationships/hyperlink" Target="https://oeffentlicher-dienst.info/c/t/rechner/tv-l/allg?id=tv-l-2025&amp;g=E_13&amp;s=3&amp;f=&amp;z=&amp;zv=&amp;r=&amp;awz=&amp;zulage=&amp;kk=&amp;kkz=&amp;zkf=&amp;stkl=&amp;lst4f=&amp;pkpv=" TargetMode="External"/><Relationship Id="rId27" Type="http://schemas.openxmlformats.org/officeDocument/2006/relationships/hyperlink" Target="https://oeffentlicher-dienst.info/c/t/rechner/tv-l/allg?id=tv-l-2025&amp;g=E_12&amp;s=3&amp;f=&amp;z=&amp;zv=&amp;r=&amp;awz=&amp;zulage=&amp;kk=&amp;kkz=&amp;zkf=&amp;stkl=&amp;lst4f=&amp;pkpv=" TargetMode="External"/><Relationship Id="rId30" Type="http://schemas.openxmlformats.org/officeDocument/2006/relationships/hyperlink" Target="https://oeffentlicher-dienst.info/c/t/rechner/tv-l/allg?id=tv-l-2025&amp;g=E_11&amp;s=1&amp;f=&amp;z=&amp;zv=&amp;r=&amp;awz=&amp;zulage=&amp;kk=&amp;kkz=&amp;zkf=&amp;stkl=&amp;lst4f=&amp;pkpv=" TargetMode="External"/><Relationship Id="rId35" Type="http://schemas.openxmlformats.org/officeDocument/2006/relationships/hyperlink" Target="https://oeffentlicher-dienst.info/c/t/rechner/tv-l/allg?id=tv-l-2025&amp;g=E_10&amp;s=1&amp;f=&amp;z=&amp;zv=&amp;r=&amp;awz=&amp;zulage=&amp;kk=&amp;kkz=&amp;zkf=&amp;stkl=&amp;lst4f=&amp;pkpv=" TargetMode="External"/><Relationship Id="rId43" Type="http://schemas.openxmlformats.org/officeDocument/2006/relationships/hyperlink" Target="https://oeffentlicher-dienst.info/c/t/rechner/tv-l/allg?id=tv-l-2025&amp;g=E_9b&amp;s=4&amp;f=&amp;z=&amp;zv=&amp;r=&amp;awz=&amp;zulage=&amp;kk=&amp;kkz=&amp;zkf=&amp;stkl=&amp;lst4f=&amp;pkpv=" TargetMode="External"/><Relationship Id="rId48" Type="http://schemas.openxmlformats.org/officeDocument/2006/relationships/hyperlink" Target="https://oeffentlicher-dienst.info/c/t/rechner/tv-l/allg?id=tv-l-2025&amp;g=E_9a&amp;s=4&amp;f=&amp;z=&amp;zv=&amp;r=&amp;awz=&amp;zulage=&amp;kk=&amp;kkz=&amp;zkf=&amp;stkl=&amp;lst4f=&amp;pkpv=" TargetMode="External"/><Relationship Id="rId56" Type="http://schemas.openxmlformats.org/officeDocument/2006/relationships/hyperlink" Target="https://oeffentlicher-dienst.info/c/t/rechner/tv-l/allg?id=tv-l-2025&amp;g=E_7&amp;s=2&amp;f=&amp;z=&amp;zv=&amp;r=&amp;awz=&amp;zulage=&amp;kk=&amp;kkz=&amp;zkf=&amp;stkl=&amp;lst4f=&amp;pkpv=" TargetMode="External"/><Relationship Id="rId64" Type="http://schemas.openxmlformats.org/officeDocument/2006/relationships/hyperlink" Target="https://oeffentlicher-dienst.info/c/t/rechner/tv-l/allg?id=tv-l-2025&amp;g=E_6&amp;s=5&amp;f=&amp;z=&amp;zv=&amp;r=&amp;awz=&amp;zulage=&amp;kk=&amp;kkz=&amp;zkf=&amp;stkl=&amp;lst4f=&amp;pkpv=" TargetMode="External"/><Relationship Id="rId69" Type="http://schemas.openxmlformats.org/officeDocument/2006/relationships/hyperlink" Target="https://oeffentlicher-dienst.info/c/t/rechner/tv-l/allg?id=tv-l-2025&amp;g=E_5&amp;s=5&amp;f=&amp;z=&amp;zv=&amp;r=&amp;awz=&amp;zulage=&amp;kk=&amp;kkz=&amp;zkf=&amp;stkl=&amp;lst4f=&amp;pkpv=" TargetMode="External"/><Relationship Id="rId77" Type="http://schemas.openxmlformats.org/officeDocument/2006/relationships/hyperlink" Target="https://oeffentlicher-dienst.info/c/t/rechner/tv-l/allg?id=tv-l-2025&amp;g=E_3&amp;s=3&amp;f=&amp;z=&amp;zv=&amp;r=&amp;awz=&amp;zulage=&amp;kk=&amp;kkz=&amp;zkf=&amp;stkl=&amp;lst4f=&amp;pkpv=" TargetMode="External"/><Relationship Id="rId100" Type="http://schemas.openxmlformats.org/officeDocument/2006/relationships/hyperlink" Target="https://oeffentlicher-dienst.info/c/t/rechner/tv-l/allg?id=tv-l-2025&amp;g=E_8&amp;s=6&amp;f=&amp;z=&amp;zv=&amp;r=&amp;awz=&amp;zulage=&amp;kk=&amp;kkz=&amp;zkf=&amp;stkl=&amp;lst4f=&amp;pkpv=" TargetMode="External"/><Relationship Id="rId105" Type="http://schemas.openxmlformats.org/officeDocument/2006/relationships/hyperlink" Target="https://oeffentlicher-dienst.info/c/t/rechner/tv-l/allg?id=tv-l-2025&amp;g=E_12&amp;s=6&amp;f=&amp;z=&amp;zv=&amp;r=&amp;awz=&amp;zulage=&amp;kk=&amp;kkz=&amp;zkf=&amp;stkl=&amp;lst4f=&amp;pkpv=" TargetMode="External"/><Relationship Id="rId113" Type="http://schemas.openxmlformats.org/officeDocument/2006/relationships/table" Target="../tables/table4.xml"/><Relationship Id="rId118" Type="http://schemas.openxmlformats.org/officeDocument/2006/relationships/table" Target="../tables/table9.xml"/><Relationship Id="rId8" Type="http://schemas.openxmlformats.org/officeDocument/2006/relationships/hyperlink" Target="https://oeffentlicher-dienst.info/c/t/rechner/tv-l/allg?id=tv-l-2025&amp;g=E_15&amp;s=3&amp;f=&amp;z=&amp;zv=&amp;r=&amp;awz=&amp;zulage=&amp;kk=&amp;kkz=&amp;zkf=&amp;stkl=&amp;lst4f=&amp;pkpv=" TargetMode="External"/><Relationship Id="rId51" Type="http://schemas.openxmlformats.org/officeDocument/2006/relationships/hyperlink" Target="https://oeffentlicher-dienst.info/c/t/rechner/tv-l/allg?id=tv-l-2025&amp;g=E_8&amp;s=2&amp;f=&amp;z=&amp;zv=&amp;r=&amp;awz=&amp;zulage=&amp;kk=&amp;kkz=&amp;zkf=&amp;stkl=&amp;lst4f=&amp;pkpv=" TargetMode="External"/><Relationship Id="rId72" Type="http://schemas.openxmlformats.org/officeDocument/2006/relationships/hyperlink" Target="https://oeffentlicher-dienst.info/c/t/rechner/tv-l/allg?id=tv-l-2025&amp;g=E_4&amp;s=3&amp;f=&amp;z=&amp;zv=&amp;r=&amp;awz=&amp;zulage=&amp;kk=&amp;kkz=&amp;zkf=&amp;stkl=&amp;lst4f=&amp;pkpv=" TargetMode="External"/><Relationship Id="rId80" Type="http://schemas.openxmlformats.org/officeDocument/2006/relationships/hyperlink" Target="https://oeffentlicher-dienst.info/c/t/rechner/tv-l/allg?id=tv-l-2025&amp;g=E_2%DC&amp;s=1&amp;f=&amp;z=&amp;zv=&amp;r=&amp;awz=&amp;zulage=&amp;kk=&amp;kkz=&amp;zkf=&amp;stkl=&amp;lst4f=&amp;pkpv=" TargetMode="External"/><Relationship Id="rId85" Type="http://schemas.openxmlformats.org/officeDocument/2006/relationships/hyperlink" Target="https://oeffentlicher-dienst.info/c/t/rechner/tv-l/allg?id=tv-l-2025&amp;g=E_2&amp;s=1&amp;f=&amp;z=&amp;zv=&amp;r=&amp;awz=&amp;zulage=&amp;kk=&amp;kkz=&amp;zkf=&amp;stkl=&amp;lst4f=&amp;pkpv=" TargetMode="External"/><Relationship Id="rId93" Type="http://schemas.openxmlformats.org/officeDocument/2006/relationships/hyperlink" Target="https://oeffentlicher-dienst.info/c/t/rechner/tv-l/allg?id=tv-l-2025&amp;g=E_1&amp;s=5&amp;f=&amp;z=&amp;zv=&amp;r=&amp;awz=&amp;zulage=&amp;kk=&amp;kkz=&amp;zkf=&amp;stkl=&amp;lst4f=&amp;pkpv=" TargetMode="External"/><Relationship Id="rId98" Type="http://schemas.openxmlformats.org/officeDocument/2006/relationships/hyperlink" Target="https://oeffentlicher-dienst.info/c/t/rechner/tv-l/allg?id=tv-l-2025&amp;g=E_5&amp;s=6&amp;f=&amp;z=&amp;zv=&amp;r=&amp;awz=&amp;zulage=&amp;kk=&amp;kkz=&amp;zkf=&amp;stkl=&amp;lst4f=&amp;pkpv=" TargetMode="External"/><Relationship Id="rId3" Type="http://schemas.openxmlformats.org/officeDocument/2006/relationships/hyperlink" Target="https://oeffentlicher-dienst.info/c/t/rechner/tv-l/allg?id=tv-l-2025&amp;g=E_15%DC&amp;s=3&amp;f=&amp;z=&amp;zv=&amp;r=&amp;awz=&amp;zulage=&amp;kk=&amp;kkz=&amp;zkf=&amp;stkl=&amp;lst4f=&amp;pkpv=" TargetMode="External"/><Relationship Id="rId12" Type="http://schemas.openxmlformats.org/officeDocument/2006/relationships/hyperlink" Target="https://oeffentlicher-dienst.info/c/t/rechner/tv-l/allg?id=tv-l-2025&amp;g=E_14&amp;s=2&amp;f=&amp;z=&amp;zv=&amp;r=&amp;awz=&amp;zulage=&amp;kk=&amp;kkz=&amp;zkf=&amp;stkl=&amp;lst4f=&amp;pkpv=" TargetMode="External"/><Relationship Id="rId17" Type="http://schemas.openxmlformats.org/officeDocument/2006/relationships/hyperlink" Target="https://oeffentlicher-dienst.info/c/t/rechner/tv-l/allg?id=tv-l-2025&amp;g=E_13%DC&amp;s=3&amp;f=&amp;z=&amp;zv=&amp;r=&amp;awz=&amp;zulage=&amp;kk=&amp;kkz=&amp;zkf=&amp;stkl=&amp;lst4f=&amp;pkpv=" TargetMode="External"/><Relationship Id="rId25" Type="http://schemas.openxmlformats.org/officeDocument/2006/relationships/hyperlink" Target="https://oeffentlicher-dienst.info/c/t/rechner/tv-l/allg?id=tv-l-2025&amp;g=E_12&amp;s=1&amp;f=&amp;z=&amp;zv=&amp;r=&amp;awz=&amp;zulage=&amp;kk=&amp;kkz=&amp;zkf=&amp;stkl=&amp;lst4f=&amp;pkpv=" TargetMode="External"/><Relationship Id="rId33" Type="http://schemas.openxmlformats.org/officeDocument/2006/relationships/hyperlink" Target="https://oeffentlicher-dienst.info/c/t/rechner/tv-l/allg?id=tv-l-2025&amp;g=E_11&amp;s=4&amp;f=&amp;z=&amp;zv=&amp;r=&amp;awz=&amp;zulage=&amp;kk=&amp;kkz=&amp;zkf=&amp;stkl=&amp;lst4f=&amp;pkpv=" TargetMode="External"/><Relationship Id="rId38" Type="http://schemas.openxmlformats.org/officeDocument/2006/relationships/hyperlink" Target="https://oeffentlicher-dienst.info/c/t/rechner/tv-l/allg?id=tv-l-2025&amp;g=E_10&amp;s=4&amp;f=&amp;z=&amp;zv=&amp;r=&amp;awz=&amp;zulage=&amp;kk=&amp;kkz=&amp;zkf=&amp;stkl=&amp;lst4f=&amp;pkpv=" TargetMode="External"/><Relationship Id="rId46" Type="http://schemas.openxmlformats.org/officeDocument/2006/relationships/hyperlink" Target="https://oeffentlicher-dienst.info/c/t/rechner/tv-l/allg?id=tv-l-2025&amp;g=E_9a&amp;s=2&amp;f=&amp;z=&amp;zv=&amp;r=&amp;awz=&amp;zulage=&amp;kk=&amp;kkz=&amp;zkf=&amp;stkl=&amp;lst4f=&amp;pkpv=" TargetMode="External"/><Relationship Id="rId59" Type="http://schemas.openxmlformats.org/officeDocument/2006/relationships/hyperlink" Target="https://oeffentlicher-dienst.info/c/t/rechner/tv-l/allg?id=tv-l-2025&amp;g=E_7&amp;s=5&amp;f=&amp;z=&amp;zv=&amp;r=&amp;awz=&amp;zulage=&amp;kk=&amp;kkz=&amp;zkf=&amp;stkl=&amp;lst4f=&amp;pkpv=" TargetMode="External"/><Relationship Id="rId67" Type="http://schemas.openxmlformats.org/officeDocument/2006/relationships/hyperlink" Target="https://oeffentlicher-dienst.info/c/t/rechner/tv-l/allg?id=tv-l-2025&amp;g=E_5&amp;s=3&amp;f=&amp;z=&amp;zv=&amp;r=&amp;awz=&amp;zulage=&amp;kk=&amp;kkz=&amp;zkf=&amp;stkl=&amp;lst4f=&amp;pkpv=" TargetMode="External"/><Relationship Id="rId103" Type="http://schemas.openxmlformats.org/officeDocument/2006/relationships/hyperlink" Target="https://oeffentlicher-dienst.info/c/t/rechner/tv-l/allg?id=tv-l-2025&amp;g=E_10&amp;s=6&amp;f=&amp;z=&amp;zv=&amp;r=&amp;awz=&amp;zulage=&amp;kk=&amp;kkz=&amp;zkf=&amp;stkl=&amp;lst4f=&amp;pkpv=" TargetMode="External"/><Relationship Id="rId108" Type="http://schemas.openxmlformats.org/officeDocument/2006/relationships/hyperlink" Target="https://oeffentlicher-dienst.info/c/t/rechner/tv-l/allg?id=tv-l-2025&amp;g=E_14&amp;s=6&amp;f=&amp;z=&amp;zv=&amp;r=&amp;awz=&amp;zulage=&amp;kk=&amp;kkz=&amp;zkf=&amp;stkl=&amp;lst4f=&amp;pkpv=" TargetMode="External"/><Relationship Id="rId116" Type="http://schemas.openxmlformats.org/officeDocument/2006/relationships/table" Target="../tables/table7.xml"/><Relationship Id="rId20" Type="http://schemas.openxmlformats.org/officeDocument/2006/relationships/hyperlink" Target="https://oeffentlicher-dienst.info/c/t/rechner/tv-l/allg?id=tv-l-2025&amp;g=E_13&amp;s=1&amp;f=&amp;z=&amp;zv=&amp;r=&amp;awz=&amp;zulage=&amp;kk=&amp;kkz=&amp;zkf=&amp;stkl=&amp;lst4f=&amp;pkpv=" TargetMode="External"/><Relationship Id="rId41" Type="http://schemas.openxmlformats.org/officeDocument/2006/relationships/hyperlink" Target="https://oeffentlicher-dienst.info/c/t/rechner/tv-l/allg?id=tv-l-2025&amp;g=E_9b&amp;s=2&amp;f=&amp;z=&amp;zv=&amp;r=&amp;awz=&amp;zulage=&amp;kk=&amp;kkz=&amp;zkf=&amp;stkl=&amp;lst4f=&amp;pkpv=" TargetMode="External"/><Relationship Id="rId54" Type="http://schemas.openxmlformats.org/officeDocument/2006/relationships/hyperlink" Target="https://oeffentlicher-dienst.info/c/t/rechner/tv-l/allg?id=tv-l-2025&amp;g=E_8&amp;s=5&amp;f=&amp;z=&amp;zv=&amp;r=&amp;awz=&amp;zulage=&amp;kk=&amp;kkz=&amp;zkf=&amp;stkl=&amp;lst4f=&amp;pkpv=" TargetMode="External"/><Relationship Id="rId62" Type="http://schemas.openxmlformats.org/officeDocument/2006/relationships/hyperlink" Target="https://oeffentlicher-dienst.info/c/t/rechner/tv-l/allg?id=tv-l-2025&amp;g=E_6&amp;s=3&amp;f=&amp;z=&amp;zv=&amp;r=&amp;awz=&amp;zulage=&amp;kk=&amp;kkz=&amp;zkf=&amp;stkl=&amp;lst4f=&amp;pkpv=" TargetMode="External"/><Relationship Id="rId70" Type="http://schemas.openxmlformats.org/officeDocument/2006/relationships/hyperlink" Target="https://oeffentlicher-dienst.info/c/t/rechner/tv-l/allg?id=tv-l-2025&amp;g=E_4&amp;s=1&amp;f=&amp;z=&amp;zv=&amp;r=&amp;awz=&amp;zulage=&amp;kk=&amp;kkz=&amp;zkf=&amp;stkl=&amp;lst4f=&amp;pkpv=" TargetMode="External"/><Relationship Id="rId75" Type="http://schemas.openxmlformats.org/officeDocument/2006/relationships/hyperlink" Target="https://oeffentlicher-dienst.info/c/t/rechner/tv-l/allg?id=tv-l-2025&amp;g=E_3&amp;s=1&amp;f=&amp;z=&amp;zv=&amp;r=&amp;awz=&amp;zulage=&amp;kk=&amp;kkz=&amp;zkf=&amp;stkl=&amp;lst4f=&amp;pkpv=" TargetMode="External"/><Relationship Id="rId83" Type="http://schemas.openxmlformats.org/officeDocument/2006/relationships/hyperlink" Target="https://oeffentlicher-dienst.info/c/t/rechner/tv-l/allg?id=tv-l-2025&amp;g=E_2%DC&amp;s=4&amp;f=&amp;z=&amp;zv=&amp;r=&amp;awz=&amp;zulage=&amp;kk=&amp;kkz=&amp;zkf=&amp;stkl=&amp;lst4f=&amp;pkpv=" TargetMode="External"/><Relationship Id="rId88" Type="http://schemas.openxmlformats.org/officeDocument/2006/relationships/hyperlink" Target="https://oeffentlicher-dienst.info/c/t/rechner/tv-l/allg?id=tv-l-2025&amp;g=E_2&amp;s=4&amp;f=&amp;z=&amp;zv=&amp;r=&amp;awz=&amp;zulage=&amp;kk=&amp;kkz=&amp;zkf=&amp;stkl=&amp;lst4f=&amp;pkpv=" TargetMode="External"/><Relationship Id="rId91" Type="http://schemas.openxmlformats.org/officeDocument/2006/relationships/hyperlink" Target="https://oeffentlicher-dienst.info/c/t/rechner/tv-l/allg?id=tv-l-2025&amp;g=E_1&amp;s=3&amp;f=&amp;z=&amp;zv=&amp;r=&amp;awz=&amp;zulage=&amp;kk=&amp;kkz=&amp;zkf=&amp;stkl=&amp;lst4f=&amp;pkpv=" TargetMode="External"/><Relationship Id="rId96" Type="http://schemas.openxmlformats.org/officeDocument/2006/relationships/hyperlink" Target="https://oeffentlicher-dienst.info/c/t/rechner/tv-l/allg?id=tv-l-2025&amp;g=E_3&amp;s=6&amp;f=&amp;z=&amp;zv=&amp;r=&amp;awz=&amp;zulage=&amp;kk=&amp;kkz=&amp;zkf=&amp;stkl=&amp;lst4f=&amp;pkpv=" TargetMode="External"/><Relationship Id="rId111" Type="http://schemas.openxmlformats.org/officeDocument/2006/relationships/table" Target="../tables/table2.xml"/><Relationship Id="rId1" Type="http://schemas.openxmlformats.org/officeDocument/2006/relationships/hyperlink" Target="https://oeffentlicher-dienst.info/c/t/rechner/tv-l/allg?id=tv-l-2025&amp;g=E_15%DC&amp;s=1&amp;f=&amp;z=&amp;zv=&amp;r=&amp;awz=&amp;zulage=&amp;kk=&amp;kkz=&amp;zkf=&amp;stkl=&amp;lst4f=&amp;pkpv=" TargetMode="External"/><Relationship Id="rId6" Type="http://schemas.openxmlformats.org/officeDocument/2006/relationships/hyperlink" Target="https://oeffentlicher-dienst.info/c/t/rechner/tv-l/allg?id=tv-l-2025&amp;g=E_15&amp;s=1&amp;f=&amp;z=&amp;zv=&amp;r=&amp;awz=&amp;zulage=&amp;kk=&amp;kkz=&amp;zkf=&amp;stkl=&amp;lst4f=&amp;pkpv=" TargetMode="External"/><Relationship Id="rId15" Type="http://schemas.openxmlformats.org/officeDocument/2006/relationships/hyperlink" Target="https://oeffentlicher-dienst.info/c/t/rechner/tv-l/allg?id=tv-l-2025&amp;g=E_14&amp;s=5&amp;f=&amp;z=&amp;zv=&amp;r=&amp;awz=&amp;zulage=&amp;kk=&amp;kkz=&amp;zkf=&amp;stkl=&amp;lst4f=&amp;pkpv=" TargetMode="External"/><Relationship Id="rId23" Type="http://schemas.openxmlformats.org/officeDocument/2006/relationships/hyperlink" Target="https://oeffentlicher-dienst.info/c/t/rechner/tv-l/allg?id=tv-l-2025&amp;g=E_13&amp;s=4&amp;f=&amp;z=&amp;zv=&amp;r=&amp;awz=&amp;zulage=&amp;kk=&amp;kkz=&amp;zkf=&amp;stkl=&amp;lst4f=&amp;pkpv=" TargetMode="External"/><Relationship Id="rId28" Type="http://schemas.openxmlformats.org/officeDocument/2006/relationships/hyperlink" Target="https://oeffentlicher-dienst.info/c/t/rechner/tv-l/allg?id=tv-l-2025&amp;g=E_12&amp;s=4&amp;f=&amp;z=&amp;zv=&amp;r=&amp;awz=&amp;zulage=&amp;kk=&amp;kkz=&amp;zkf=&amp;stkl=&amp;lst4f=&amp;pkpv=" TargetMode="External"/><Relationship Id="rId36" Type="http://schemas.openxmlformats.org/officeDocument/2006/relationships/hyperlink" Target="https://oeffentlicher-dienst.info/c/t/rechner/tv-l/allg?id=tv-l-2025&amp;g=E_10&amp;s=2&amp;f=&amp;z=&amp;zv=&amp;r=&amp;awz=&amp;zulage=&amp;kk=&amp;kkz=&amp;zkf=&amp;stkl=&amp;lst4f=&amp;pkpv=" TargetMode="External"/><Relationship Id="rId49" Type="http://schemas.openxmlformats.org/officeDocument/2006/relationships/hyperlink" Target="https://oeffentlicher-dienst.info/c/t/rechner/tv-l/allg?id=tv-l-2025&amp;g=E_9a&amp;s=5&amp;f=&amp;z=&amp;zv=&amp;r=&amp;awz=&amp;zulage=&amp;kk=&amp;kkz=&amp;zkf=&amp;stkl=&amp;lst4f=&amp;pkpv=" TargetMode="External"/><Relationship Id="rId57" Type="http://schemas.openxmlformats.org/officeDocument/2006/relationships/hyperlink" Target="https://oeffentlicher-dienst.info/c/t/rechner/tv-l/allg?id=tv-l-2025&amp;g=E_7&amp;s=3&amp;f=&amp;z=&amp;zv=&amp;r=&amp;awz=&amp;zulage=&amp;kk=&amp;kkz=&amp;zkf=&amp;stkl=&amp;lst4f=&amp;pkpv=" TargetMode="External"/><Relationship Id="rId106" Type="http://schemas.openxmlformats.org/officeDocument/2006/relationships/hyperlink" Target="https://oeffentlicher-dienst.info/c/t/rechner/tv-l/allg?id=tv-l-2025&amp;g=E_13&amp;s=6&amp;f=&amp;z=&amp;zv=&amp;r=&amp;awz=&amp;zulage=&amp;kk=&amp;kkz=&amp;zkf=&amp;stkl=&amp;lst4f=&amp;pkpv=" TargetMode="External"/><Relationship Id="rId114" Type="http://schemas.openxmlformats.org/officeDocument/2006/relationships/table" Target="../tables/table5.xml"/><Relationship Id="rId10" Type="http://schemas.openxmlformats.org/officeDocument/2006/relationships/hyperlink" Target="https://oeffentlicher-dienst.info/c/t/rechner/tv-l/allg?id=tv-l-2025&amp;g=E_15&amp;s=5&amp;f=&amp;z=&amp;zv=&amp;r=&amp;awz=&amp;zulage=&amp;kk=&amp;kkz=&amp;zkf=&amp;stkl=&amp;lst4f=&amp;pkpv=" TargetMode="External"/><Relationship Id="rId31" Type="http://schemas.openxmlformats.org/officeDocument/2006/relationships/hyperlink" Target="https://oeffentlicher-dienst.info/c/t/rechner/tv-l/allg?id=tv-l-2025&amp;g=E_11&amp;s=2&amp;f=&amp;z=&amp;zv=&amp;r=&amp;awz=&amp;zulage=&amp;kk=&amp;kkz=&amp;zkf=&amp;stkl=&amp;lst4f=&amp;pkpv=" TargetMode="External"/><Relationship Id="rId44" Type="http://schemas.openxmlformats.org/officeDocument/2006/relationships/hyperlink" Target="https://oeffentlicher-dienst.info/c/t/rechner/tv-l/allg?id=tv-l-2025&amp;g=E_9b&amp;s=5&amp;f=&amp;z=&amp;zv=&amp;r=&amp;awz=&amp;zulage=&amp;kk=&amp;kkz=&amp;zkf=&amp;stkl=&amp;lst4f=&amp;pkpv=" TargetMode="External"/><Relationship Id="rId52" Type="http://schemas.openxmlformats.org/officeDocument/2006/relationships/hyperlink" Target="https://oeffentlicher-dienst.info/c/t/rechner/tv-l/allg?id=tv-l-2025&amp;g=E_8&amp;s=3&amp;f=&amp;z=&amp;zv=&amp;r=&amp;awz=&amp;zulage=&amp;kk=&amp;kkz=&amp;zkf=&amp;stkl=&amp;lst4f=&amp;pkpv=" TargetMode="External"/><Relationship Id="rId60" Type="http://schemas.openxmlformats.org/officeDocument/2006/relationships/hyperlink" Target="https://oeffentlicher-dienst.info/c/t/rechner/tv-l/allg?id=tv-l-2025&amp;g=E_6&amp;s=1&amp;f=&amp;z=&amp;zv=&amp;r=&amp;awz=&amp;zulage=&amp;kk=&amp;kkz=&amp;zkf=&amp;stkl=&amp;lst4f=&amp;pkpv=" TargetMode="External"/><Relationship Id="rId65" Type="http://schemas.openxmlformats.org/officeDocument/2006/relationships/hyperlink" Target="https://oeffentlicher-dienst.info/c/t/rechner/tv-l/allg?id=tv-l-2025&amp;g=E_5&amp;s=1&amp;f=&amp;z=&amp;zv=&amp;r=&amp;awz=&amp;zulage=&amp;kk=&amp;kkz=&amp;zkf=&amp;stkl=&amp;lst4f=&amp;pkpv=" TargetMode="External"/><Relationship Id="rId73" Type="http://schemas.openxmlformats.org/officeDocument/2006/relationships/hyperlink" Target="https://oeffentlicher-dienst.info/c/t/rechner/tv-l/allg?id=tv-l-2025&amp;g=E_4&amp;s=4&amp;f=&amp;z=&amp;zv=&amp;r=&amp;awz=&amp;zulage=&amp;kk=&amp;kkz=&amp;zkf=&amp;stkl=&amp;lst4f=&amp;pkpv=" TargetMode="External"/><Relationship Id="rId78" Type="http://schemas.openxmlformats.org/officeDocument/2006/relationships/hyperlink" Target="https://oeffentlicher-dienst.info/c/t/rechner/tv-l/allg?id=tv-l-2025&amp;g=E_3&amp;s=4&amp;f=&amp;z=&amp;zv=&amp;r=&amp;awz=&amp;zulage=&amp;kk=&amp;kkz=&amp;zkf=&amp;stkl=&amp;lst4f=&amp;pkpv=" TargetMode="External"/><Relationship Id="rId81" Type="http://schemas.openxmlformats.org/officeDocument/2006/relationships/hyperlink" Target="https://oeffentlicher-dienst.info/c/t/rechner/tv-l/allg?id=tv-l-2025&amp;g=E_2%DC&amp;s=2&amp;f=&amp;z=&amp;zv=&amp;r=&amp;awz=&amp;zulage=&amp;kk=&amp;kkz=&amp;zkf=&amp;stkl=&amp;lst4f=&amp;pkpv=" TargetMode="External"/><Relationship Id="rId86" Type="http://schemas.openxmlformats.org/officeDocument/2006/relationships/hyperlink" Target="https://oeffentlicher-dienst.info/c/t/rechner/tv-l/allg?id=tv-l-2025&amp;g=E_2&amp;s=2&amp;f=&amp;z=&amp;zv=&amp;r=&amp;awz=&amp;zulage=&amp;kk=&amp;kkz=&amp;zkf=&amp;stkl=&amp;lst4f=&amp;pkpv=" TargetMode="External"/><Relationship Id="rId94" Type="http://schemas.openxmlformats.org/officeDocument/2006/relationships/hyperlink" Target="https://oeffentlicher-dienst.info/c/t/rechner/tv-l/allg?id=tv-l-2025&amp;g=E_2&amp;s=6&amp;f=&amp;z=&amp;zv=&amp;r=&amp;awz=&amp;zulage=&amp;kk=&amp;kkz=&amp;zkf=&amp;stkl=&amp;lst4f=&amp;pkpv=" TargetMode="External"/><Relationship Id="rId99" Type="http://schemas.openxmlformats.org/officeDocument/2006/relationships/hyperlink" Target="https://oeffentlicher-dienst.info/c/t/rechner/tv-l/allg?id=tv-l-2025&amp;g=E_7&amp;s=6&amp;f=&amp;z=&amp;zv=&amp;r=&amp;awz=&amp;zulage=&amp;kk=&amp;kkz=&amp;zkf=&amp;stkl=&amp;lst4f=&amp;pkpv=" TargetMode="External"/><Relationship Id="rId101" Type="http://schemas.openxmlformats.org/officeDocument/2006/relationships/hyperlink" Target="https://oeffentlicher-dienst.info/c/t/rechner/tv-l/allg?id=tv-l-2025&amp;g=E_9a&amp;s=6&amp;f=&amp;z=&amp;zv=&amp;r=&amp;awz=&amp;zulage=&amp;kk=&amp;kkz=&amp;zkf=&amp;stkl=&amp;lst4f=&amp;pkpv=" TargetMode="External"/><Relationship Id="rId4" Type="http://schemas.openxmlformats.org/officeDocument/2006/relationships/hyperlink" Target="https://oeffentlicher-dienst.info/c/t/rechner/tv-l/allg?id=tv-l-2025&amp;g=E_15%DC&amp;s=4&amp;f=&amp;z=&amp;zv=&amp;r=&amp;awz=&amp;zulage=&amp;kk=&amp;kkz=&amp;zkf=&amp;stkl=&amp;lst4f=&amp;pkpv=" TargetMode="External"/><Relationship Id="rId9" Type="http://schemas.openxmlformats.org/officeDocument/2006/relationships/hyperlink" Target="https://oeffentlicher-dienst.info/c/t/rechner/tv-l/allg?id=tv-l-2025&amp;g=E_15&amp;s=4&amp;f=&amp;z=&amp;zv=&amp;r=&amp;awz=&amp;zulage=&amp;kk=&amp;kkz=&amp;zkf=&amp;stkl=&amp;lst4f=&amp;pkpv=" TargetMode="External"/><Relationship Id="rId13" Type="http://schemas.openxmlformats.org/officeDocument/2006/relationships/hyperlink" Target="https://oeffentlicher-dienst.info/c/t/rechner/tv-l/allg?id=tv-l-2025&amp;g=E_14&amp;s=3&amp;f=&amp;z=&amp;zv=&amp;r=&amp;awz=&amp;zulage=&amp;kk=&amp;kkz=&amp;zkf=&amp;stkl=&amp;lst4f=&amp;pkpv=" TargetMode="External"/><Relationship Id="rId18" Type="http://schemas.openxmlformats.org/officeDocument/2006/relationships/hyperlink" Target="https://oeffentlicher-dienst.info/c/t/rechner/tv-l/allg?id=tv-l-2025&amp;g=E_13%DC&amp;s=4&amp;f=&amp;z=&amp;zv=&amp;r=&amp;awz=&amp;zulage=&amp;kk=&amp;kkz=&amp;zkf=&amp;stkl=&amp;lst4f=&amp;pkpv=" TargetMode="External"/><Relationship Id="rId39" Type="http://schemas.openxmlformats.org/officeDocument/2006/relationships/hyperlink" Target="https://oeffentlicher-dienst.info/c/t/rechner/tv-l/allg?id=tv-l-2025&amp;g=E_10&amp;s=5&amp;f=&amp;z=&amp;zv=&amp;r=&amp;awz=&amp;zulage=&amp;kk=&amp;kkz=&amp;zkf=&amp;stkl=&amp;lst4f=&amp;pkpv=" TargetMode="External"/><Relationship Id="rId109" Type="http://schemas.openxmlformats.org/officeDocument/2006/relationships/hyperlink" Target="https://oeffentlicher-dienst.info/c/t/rechner/tv-l/allg?id=tv-l-2025&amp;g=E_15&amp;s=6&amp;f=&amp;z=&amp;zv=&amp;r=&amp;awz=&amp;zulage=&amp;kk=&amp;kkz=&amp;zkf=&amp;stkl=&amp;lst4f=&amp;pkpv=" TargetMode="External"/><Relationship Id="rId34" Type="http://schemas.openxmlformats.org/officeDocument/2006/relationships/hyperlink" Target="https://oeffentlicher-dienst.info/c/t/rechner/tv-l/allg?id=tv-l-2025&amp;g=E_11&amp;s=5&amp;f=&amp;z=&amp;zv=&amp;r=&amp;awz=&amp;zulage=&amp;kk=&amp;kkz=&amp;zkf=&amp;stkl=&amp;lst4f=&amp;pkpv=" TargetMode="External"/><Relationship Id="rId50" Type="http://schemas.openxmlformats.org/officeDocument/2006/relationships/hyperlink" Target="https://oeffentlicher-dienst.info/c/t/rechner/tv-l/allg?id=tv-l-2025&amp;g=E_8&amp;s=1&amp;f=&amp;z=&amp;zv=&amp;r=&amp;awz=&amp;zulage=&amp;kk=&amp;kkz=&amp;zkf=&amp;stkl=&amp;lst4f=&amp;pkpv=" TargetMode="External"/><Relationship Id="rId55" Type="http://schemas.openxmlformats.org/officeDocument/2006/relationships/hyperlink" Target="https://oeffentlicher-dienst.info/c/t/rechner/tv-l/allg?id=tv-l-2025&amp;g=E_7&amp;s=1&amp;f=&amp;z=&amp;zv=&amp;r=&amp;awz=&amp;zulage=&amp;kk=&amp;kkz=&amp;zkf=&amp;stkl=&amp;lst4f=&amp;pkpv=" TargetMode="External"/><Relationship Id="rId76" Type="http://schemas.openxmlformats.org/officeDocument/2006/relationships/hyperlink" Target="https://oeffentlicher-dienst.info/c/t/rechner/tv-l/allg?id=tv-l-2025&amp;g=E_3&amp;s=2&amp;f=&amp;z=&amp;zv=&amp;r=&amp;awz=&amp;zulage=&amp;kk=&amp;kkz=&amp;zkf=&amp;stkl=&amp;lst4f=&amp;pkpv=" TargetMode="External"/><Relationship Id="rId97" Type="http://schemas.openxmlformats.org/officeDocument/2006/relationships/hyperlink" Target="https://oeffentlicher-dienst.info/c/t/rechner/tv-l/allg?id=tv-l-2025&amp;g=E_4&amp;s=6&amp;f=&amp;z=&amp;zv=&amp;r=&amp;awz=&amp;zulage=&amp;kk=&amp;kkz=&amp;zkf=&amp;stkl=&amp;lst4f=&amp;pkpv=" TargetMode="External"/><Relationship Id="rId104" Type="http://schemas.openxmlformats.org/officeDocument/2006/relationships/hyperlink" Target="https://oeffentlicher-dienst.info/c/t/rechner/tv-l/allg?id=tv-l-2025&amp;g=E_11&amp;s=6&amp;f=&amp;z=&amp;zv=&amp;r=&amp;awz=&amp;zulage=&amp;kk=&amp;kkz=&amp;zkf=&amp;stkl=&amp;lst4f=&amp;pkpv=" TargetMode="External"/><Relationship Id="rId7" Type="http://schemas.openxmlformats.org/officeDocument/2006/relationships/hyperlink" Target="https://oeffentlicher-dienst.info/c/t/rechner/tv-l/allg?id=tv-l-2025&amp;g=E_15&amp;s=2&amp;f=&amp;z=&amp;zv=&amp;r=&amp;awz=&amp;zulage=&amp;kk=&amp;kkz=&amp;zkf=&amp;stkl=&amp;lst4f=&amp;pkpv=" TargetMode="External"/><Relationship Id="rId71" Type="http://schemas.openxmlformats.org/officeDocument/2006/relationships/hyperlink" Target="https://oeffentlicher-dienst.info/c/t/rechner/tv-l/allg?id=tv-l-2025&amp;g=E_4&amp;s=2&amp;f=&amp;z=&amp;zv=&amp;r=&amp;awz=&amp;zulage=&amp;kk=&amp;kkz=&amp;zkf=&amp;stkl=&amp;lst4f=&amp;pkpv=" TargetMode="External"/><Relationship Id="rId92" Type="http://schemas.openxmlformats.org/officeDocument/2006/relationships/hyperlink" Target="https://oeffentlicher-dienst.info/c/t/rechner/tv-l/allg?id=tv-l-2025&amp;g=E_1&amp;s=4&amp;f=&amp;z=&amp;zv=&amp;r=&amp;awz=&amp;zulage=&amp;kk=&amp;kkz=&amp;zkf=&amp;stkl=&amp;lst4f=&amp;pkpv=" TargetMode="External"/><Relationship Id="rId2" Type="http://schemas.openxmlformats.org/officeDocument/2006/relationships/hyperlink" Target="https://oeffentlicher-dienst.info/c/t/rechner/tv-l/allg?id=tv-l-2025&amp;g=E_15%DC&amp;s=2&amp;f=&amp;z=&amp;zv=&amp;r=&amp;awz=&amp;zulage=&amp;kk=&amp;kkz=&amp;zkf=&amp;stkl=&amp;lst4f=&amp;pkpv=" TargetMode="External"/><Relationship Id="rId29" Type="http://schemas.openxmlformats.org/officeDocument/2006/relationships/hyperlink" Target="https://oeffentlicher-dienst.info/c/t/rechner/tv-l/allg?id=tv-l-2025&amp;g=E_12&amp;s=5&amp;f=&amp;z=&amp;zv=&amp;r=&amp;awz=&amp;zulage=&amp;kk=&amp;kkz=&amp;zkf=&amp;stkl=&amp;lst4f=&amp;pkpv=" TargetMode="External"/></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5.bin"/><Relationship Id="rId4" Type="http://schemas.microsoft.com/office/2017/10/relationships/threadedComment" Target="../threadedComments/threadedComment5.xml"/></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6.bin"/><Relationship Id="rId4" Type="http://schemas.microsoft.com/office/2017/10/relationships/threadedComment" Target="../threadedComments/threadedComment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D1ABC-9AA8-4161-B1D5-47D9F60E8700}">
  <sheetPr codeName="Tabelle1">
    <tabColor rgb="FF0070C0"/>
  </sheetPr>
  <dimension ref="A2:J42"/>
  <sheetViews>
    <sheetView showGridLines="0" tabSelected="1" zoomScale="85" zoomScaleNormal="85" workbookViewId="0"/>
  </sheetViews>
  <sheetFormatPr baseColWidth="10" defaultColWidth="11.42578125" defaultRowHeight="17.25" customHeight="1" x14ac:dyDescent="0.25"/>
  <cols>
    <col min="1" max="1" width="4.7109375" style="8" customWidth="1"/>
    <col min="2" max="2" width="42.28515625" style="325" bestFit="1" customWidth="1"/>
    <col min="3" max="3" width="1.7109375" style="8" customWidth="1"/>
    <col min="4" max="4" width="129.5703125" style="268" customWidth="1"/>
    <col min="5" max="5" width="32.7109375" style="8" customWidth="1"/>
    <col min="6" max="6" width="36" style="8" customWidth="1"/>
    <col min="7" max="7" width="25.5703125" style="8" customWidth="1"/>
    <col min="8" max="16384" width="11.42578125" style="8"/>
  </cols>
  <sheetData>
    <row r="2" spans="2:10" ht="27.75" customHeight="1" x14ac:dyDescent="0.25">
      <c r="B2" s="323" t="s">
        <v>0</v>
      </c>
    </row>
    <row r="4" spans="2:10" ht="17.25" customHeight="1" x14ac:dyDescent="0.25">
      <c r="B4" s="324" t="s">
        <v>1</v>
      </c>
      <c r="D4" s="1184" t="s">
        <v>2</v>
      </c>
      <c r="E4" s="1184"/>
      <c r="F4" s="1184"/>
      <c r="G4" s="1184"/>
      <c r="H4" s="317"/>
      <c r="I4" s="317"/>
      <c r="J4" s="317"/>
    </row>
    <row r="5" spans="2:10" ht="31.5" customHeight="1" x14ac:dyDescent="0.25">
      <c r="D5" s="1187" t="s">
        <v>3</v>
      </c>
      <c r="E5" s="1187"/>
      <c r="F5" s="1187"/>
      <c r="G5" s="1187"/>
      <c r="H5" s="319"/>
      <c r="I5" s="319"/>
      <c r="J5" s="319"/>
    </row>
    <row r="6" spans="2:10" ht="33" customHeight="1" x14ac:dyDescent="0.25">
      <c r="D6" s="1185" t="s">
        <v>4</v>
      </c>
      <c r="E6" s="1185"/>
      <c r="F6" s="1185"/>
      <c r="G6" s="1185"/>
      <c r="H6" s="385"/>
      <c r="I6" s="385"/>
      <c r="J6" s="385"/>
    </row>
    <row r="7" spans="2:10" ht="17.25" customHeight="1" x14ac:dyDescent="0.25">
      <c r="D7" s="1186" t="s">
        <v>5</v>
      </c>
      <c r="E7" s="1186"/>
      <c r="F7" s="1186"/>
      <c r="G7" s="1186"/>
      <c r="H7" s="318"/>
      <c r="I7" s="318"/>
      <c r="J7" s="318"/>
    </row>
    <row r="8" spans="2:10" ht="31.5" customHeight="1" x14ac:dyDescent="0.25">
      <c r="D8" s="383" t="s">
        <v>6</v>
      </c>
      <c r="E8" s="383"/>
      <c r="F8" s="383"/>
      <c r="G8" s="383"/>
      <c r="H8" s="384"/>
      <c r="I8" s="384"/>
      <c r="J8" s="384"/>
    </row>
    <row r="9" spans="2:10" ht="30" x14ac:dyDescent="0.25">
      <c r="D9" s="438" t="s">
        <v>7</v>
      </c>
      <c r="E9" s="438"/>
      <c r="F9" s="438"/>
      <c r="G9" s="438"/>
      <c r="H9" s="439"/>
      <c r="I9" s="439"/>
      <c r="J9" s="439"/>
    </row>
    <row r="10" spans="2:10" ht="6.75" customHeight="1" x14ac:dyDescent="0.25">
      <c r="D10" s="321"/>
      <c r="E10" s="320"/>
      <c r="F10" s="320"/>
      <c r="G10" s="320"/>
    </row>
    <row r="11" spans="2:10" ht="17.25" customHeight="1" x14ac:dyDescent="0.25">
      <c r="B11" s="324"/>
      <c r="D11" s="1183" t="s">
        <v>8</v>
      </c>
      <c r="E11" s="1183"/>
      <c r="F11" s="1183"/>
      <c r="G11" s="1183"/>
      <c r="H11" s="1183"/>
      <c r="I11" s="1183"/>
      <c r="J11" s="1183"/>
    </row>
    <row r="12" spans="2:10" ht="5.25" customHeight="1" x14ac:dyDescent="0.25">
      <c r="D12" s="321"/>
      <c r="E12" s="320"/>
      <c r="F12" s="320"/>
      <c r="G12" s="320"/>
    </row>
    <row r="13" spans="2:10" ht="124.5" customHeight="1" x14ac:dyDescent="0.25">
      <c r="D13" s="1177" t="s">
        <v>9</v>
      </c>
      <c r="E13" s="1177"/>
      <c r="F13" s="1177"/>
      <c r="G13" s="1177"/>
      <c r="H13" s="1177"/>
      <c r="I13" s="1177"/>
      <c r="J13" s="1177"/>
    </row>
    <row r="14" spans="2:10" ht="17.25" customHeight="1" x14ac:dyDescent="0.25">
      <c r="D14" s="322"/>
      <c r="E14" s="234"/>
      <c r="F14" s="234"/>
      <c r="G14" s="234"/>
    </row>
    <row r="16" spans="2:10" ht="17.25" customHeight="1" x14ac:dyDescent="0.25">
      <c r="B16" s="324" t="s">
        <v>10</v>
      </c>
      <c r="D16" s="1183" t="s">
        <v>11</v>
      </c>
      <c r="E16" s="1183"/>
      <c r="F16" s="1183"/>
      <c r="G16" s="1183"/>
      <c r="H16" s="1183"/>
      <c r="I16" s="1183"/>
      <c r="J16" s="1183"/>
    </row>
    <row r="17" spans="2:10" ht="4.5" customHeight="1" x14ac:dyDescent="0.25"/>
    <row r="18" spans="2:10" ht="272.25" customHeight="1" x14ac:dyDescent="0.25">
      <c r="B18" s="239" t="s">
        <v>12</v>
      </c>
      <c r="D18" s="1180" t="s">
        <v>13</v>
      </c>
      <c r="E18" s="1180"/>
      <c r="F18" s="1180"/>
      <c r="G18" s="1180"/>
      <c r="H18" s="1180"/>
      <c r="I18" s="1180"/>
      <c r="J18" s="1180"/>
    </row>
    <row r="19" spans="2:10" ht="6" customHeight="1" x14ac:dyDescent="0.25"/>
    <row r="20" spans="2:10" ht="167.25" customHeight="1" x14ac:dyDescent="0.25">
      <c r="B20" s="239" t="s">
        <v>14</v>
      </c>
      <c r="D20" s="1177" t="s">
        <v>15</v>
      </c>
      <c r="E20" s="1177"/>
      <c r="F20" s="1177"/>
      <c r="G20" s="1177"/>
      <c r="H20" s="1177"/>
      <c r="I20" s="1177"/>
      <c r="J20" s="1177"/>
    </row>
    <row r="21" spans="2:10" ht="7.5" customHeight="1" x14ac:dyDescent="0.25"/>
    <row r="22" spans="2:10" ht="115.5" customHeight="1" x14ac:dyDescent="0.25">
      <c r="B22" s="239" t="s">
        <v>16</v>
      </c>
      <c r="D22" s="1178" t="s">
        <v>17</v>
      </c>
      <c r="E22" s="1177"/>
      <c r="F22" s="1177"/>
      <c r="G22" s="1177"/>
      <c r="H22" s="1177"/>
      <c r="I22" s="1177"/>
      <c r="J22" s="1177"/>
    </row>
    <row r="23" spans="2:10" ht="7.5" customHeight="1" x14ac:dyDescent="0.25"/>
    <row r="24" spans="2:10" s="268" customFormat="1" ht="409.5" customHeight="1" x14ac:dyDescent="0.25">
      <c r="B24" s="239" t="s">
        <v>18</v>
      </c>
      <c r="D24" s="1179" t="s">
        <v>19</v>
      </c>
      <c r="E24" s="1180"/>
      <c r="F24" s="1180"/>
      <c r="G24" s="1180"/>
      <c r="H24" s="1180"/>
      <c r="I24" s="1180"/>
      <c r="J24" s="1180"/>
    </row>
    <row r="25" spans="2:10" ht="7.5" customHeight="1" x14ac:dyDescent="0.25"/>
    <row r="26" spans="2:10" ht="34.5" customHeight="1" x14ac:dyDescent="0.25">
      <c r="B26" s="239" t="s">
        <v>20</v>
      </c>
      <c r="D26" s="1177" t="s">
        <v>21</v>
      </c>
      <c r="E26" s="1177"/>
      <c r="F26" s="1177"/>
      <c r="G26" s="1177"/>
      <c r="H26" s="1177"/>
      <c r="I26" s="1177"/>
      <c r="J26" s="1177"/>
    </row>
    <row r="27" spans="2:10" ht="7.5" customHeight="1" x14ac:dyDescent="0.25"/>
    <row r="28" spans="2:10" ht="36.75" customHeight="1" x14ac:dyDescent="0.25">
      <c r="B28" s="239" t="s">
        <v>22</v>
      </c>
      <c r="D28" s="1181" t="s">
        <v>21</v>
      </c>
      <c r="E28" s="1181"/>
      <c r="F28" s="1181"/>
      <c r="G28" s="1181"/>
      <c r="H28" s="1181"/>
      <c r="I28" s="1181"/>
      <c r="J28" s="1181"/>
    </row>
    <row r="29" spans="2:10" ht="7.5" customHeight="1" x14ac:dyDescent="0.25"/>
    <row r="30" spans="2:10" ht="36.75" customHeight="1" x14ac:dyDescent="0.25">
      <c r="B30" s="239" t="s">
        <v>23</v>
      </c>
      <c r="D30" s="1181" t="s">
        <v>21</v>
      </c>
      <c r="E30" s="1181"/>
      <c r="F30" s="1181"/>
      <c r="G30" s="1181"/>
      <c r="H30" s="1181"/>
      <c r="I30" s="1181"/>
      <c r="J30" s="1181"/>
    </row>
    <row r="31" spans="2:10" ht="7.5" customHeight="1" x14ac:dyDescent="0.25"/>
    <row r="32" spans="2:10" ht="64.5" customHeight="1" x14ac:dyDescent="0.25">
      <c r="B32" s="239" t="s">
        <v>24</v>
      </c>
      <c r="D32" s="1177" t="s">
        <v>25</v>
      </c>
      <c r="E32" s="1181"/>
      <c r="F32" s="1181"/>
      <c r="G32" s="1181"/>
      <c r="H32" s="1181"/>
      <c r="I32" s="1181"/>
      <c r="J32" s="1181"/>
    </row>
    <row r="33" spans="1:10" ht="7.5" customHeight="1" x14ac:dyDescent="0.25"/>
    <row r="34" spans="1:10" ht="100.5" customHeight="1" x14ac:dyDescent="0.25">
      <c r="B34" s="239" t="s">
        <v>26</v>
      </c>
      <c r="D34" s="1177" t="s">
        <v>698</v>
      </c>
      <c r="E34" s="1177"/>
      <c r="F34" s="1177"/>
      <c r="G34" s="1177"/>
      <c r="H34" s="1177"/>
      <c r="I34" s="1177"/>
      <c r="J34" s="1177"/>
    </row>
    <row r="35" spans="1:10" ht="7.5" customHeight="1" x14ac:dyDescent="0.25"/>
    <row r="36" spans="1:10" ht="93.75" customHeight="1" x14ac:dyDescent="0.25">
      <c r="B36" s="239" t="s">
        <v>27</v>
      </c>
      <c r="D36" s="1182" t="s">
        <v>28</v>
      </c>
      <c r="E36" s="1182"/>
      <c r="F36" s="1182"/>
      <c r="G36" s="1182"/>
      <c r="H36" s="1182"/>
      <c r="I36" s="1182"/>
      <c r="J36" s="1182"/>
    </row>
    <row r="37" spans="1:10" ht="7.5" customHeight="1" x14ac:dyDescent="0.25"/>
    <row r="38" spans="1:10" ht="37.5" customHeight="1" x14ac:dyDescent="0.25">
      <c r="B38" s="239" t="s">
        <v>29</v>
      </c>
      <c r="D38" s="1177" t="s">
        <v>30</v>
      </c>
      <c r="E38" s="1177"/>
      <c r="F38" s="1177"/>
      <c r="G38" s="1177"/>
      <c r="H38" s="1177"/>
      <c r="I38" s="1177"/>
      <c r="J38" s="1177"/>
    </row>
    <row r="39" spans="1:10" ht="7.5" customHeight="1" x14ac:dyDescent="0.25"/>
    <row r="40" spans="1:10" ht="33.75" customHeight="1" x14ac:dyDescent="0.25">
      <c r="B40" s="239" t="s">
        <v>31</v>
      </c>
      <c r="D40" s="1177" t="s">
        <v>32</v>
      </c>
      <c r="E40" s="1177"/>
      <c r="F40" s="1177"/>
      <c r="G40" s="1177"/>
      <c r="H40" s="1177"/>
      <c r="I40" s="1177"/>
      <c r="J40" s="1177"/>
    </row>
    <row r="41" spans="1:10" ht="7.5" customHeight="1" x14ac:dyDescent="0.25"/>
    <row r="42" spans="1:10" ht="17.25" customHeight="1" x14ac:dyDescent="0.25">
      <c r="A42" s="240"/>
      <c r="B42" s="239" t="s">
        <v>33</v>
      </c>
      <c r="D42" s="1177" t="s">
        <v>34</v>
      </c>
      <c r="E42" s="1177"/>
      <c r="F42" s="1177"/>
      <c r="G42" s="1177"/>
      <c r="H42" s="1177"/>
      <c r="I42" s="1177"/>
      <c r="J42" s="1177"/>
    </row>
  </sheetData>
  <sheetProtection algorithmName="SHA-512" hashValue="bY+RRbpPEjXJP0hx7E+BZbETft8RlrqEO5BhjlQKjSQNbRkqMo2xTy9V8JYkrEV4PrO7f2nQPvOgyQK1v7EUyg==" saltValue="QIqKwyrdzIH5QEPaHxD2Cw==" spinCount="100000" sheet="1" objects="1" scenarios="1"/>
  <mergeCells count="20">
    <mergeCell ref="D16:J16"/>
    <mergeCell ref="D4:G4"/>
    <mergeCell ref="D6:G6"/>
    <mergeCell ref="D7:G7"/>
    <mergeCell ref="D18:J18"/>
    <mergeCell ref="D5:G5"/>
    <mergeCell ref="D13:J13"/>
    <mergeCell ref="D11:J11"/>
    <mergeCell ref="D40:J40"/>
    <mergeCell ref="D42:J42"/>
    <mergeCell ref="D20:J20"/>
    <mergeCell ref="D22:J22"/>
    <mergeCell ref="D38:J38"/>
    <mergeCell ref="D24:J24"/>
    <mergeCell ref="D26:J26"/>
    <mergeCell ref="D28:J28"/>
    <mergeCell ref="D30:J30"/>
    <mergeCell ref="D32:J32"/>
    <mergeCell ref="D36:J36"/>
    <mergeCell ref="D34:J34"/>
  </mergeCells>
  <pageMargins left="0.7" right="0.7" top="0.78740157499999996" bottom="0.78740157499999996"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0B2272-7406-4044-83F2-9462F992EA9E}">
  <sheetPr codeName="Tabelle10">
    <tabColor rgb="FFFFFF00"/>
  </sheetPr>
  <dimension ref="A1:CV175"/>
  <sheetViews>
    <sheetView showGridLines="0" zoomScale="85" zoomScaleNormal="85" workbookViewId="0"/>
  </sheetViews>
  <sheetFormatPr baseColWidth="10" defaultColWidth="11.42578125" defaultRowHeight="15" customHeight="1" x14ac:dyDescent="0.25"/>
  <cols>
    <col min="1" max="1" width="2.28515625" style="22" customWidth="1"/>
    <col min="2" max="2" width="40.7109375" style="22" customWidth="1"/>
    <col min="3" max="3" width="19.7109375" style="22" customWidth="1"/>
    <col min="4" max="4" width="18.28515625" style="22" customWidth="1"/>
    <col min="5" max="5" width="21.42578125" style="22" customWidth="1"/>
    <col min="6" max="6" width="33.42578125" style="22" customWidth="1"/>
    <col min="7" max="7" width="17.42578125" style="24" customWidth="1"/>
    <col min="8" max="8" width="16.28515625" style="24" customWidth="1"/>
    <col min="9" max="9" width="16.42578125" style="24" customWidth="1"/>
    <col min="10" max="10" width="16.5703125" style="24" customWidth="1"/>
    <col min="11" max="11" width="14.42578125" style="22" customWidth="1"/>
    <col min="12" max="12" width="15" style="24" customWidth="1"/>
    <col min="13" max="13" width="18.42578125" style="22" customWidth="1"/>
    <col min="14" max="14" width="15" style="22" customWidth="1"/>
    <col min="15" max="15" width="18.140625" style="22" customWidth="1"/>
    <col min="16" max="16" width="17" style="22" customWidth="1"/>
    <col min="17" max="17" width="18" style="22" customWidth="1"/>
    <col min="18" max="18" width="16.42578125" style="22" customWidth="1"/>
    <col min="19" max="19" width="14.7109375" style="22" customWidth="1"/>
    <col min="20" max="20" width="20.42578125" style="22" customWidth="1"/>
    <col min="21" max="21" width="16.42578125" style="22" customWidth="1"/>
    <col min="22" max="22" width="16.85546875" style="22" customWidth="1"/>
    <col min="23" max="23" width="20.42578125" style="22" customWidth="1"/>
    <col min="24" max="24" width="16.42578125" style="22" customWidth="1"/>
    <col min="25" max="25" width="18.85546875" style="22" customWidth="1"/>
    <col min="26" max="26" width="20.42578125" style="22" customWidth="1"/>
    <col min="27" max="27" width="16.42578125" style="22" customWidth="1"/>
    <col min="28" max="28" width="18.85546875" style="22" customWidth="1"/>
    <col min="29" max="29" width="20.42578125" style="22" customWidth="1"/>
    <col min="30" max="30" width="16.42578125" style="22" customWidth="1"/>
    <col min="31" max="31" width="18.85546875" style="22" customWidth="1"/>
    <col min="32" max="32" width="20.42578125" style="22" customWidth="1"/>
    <col min="33" max="33" width="16.42578125" style="22" customWidth="1"/>
    <col min="34" max="34" width="18.85546875" style="22" customWidth="1"/>
    <col min="35" max="35" width="20.42578125" style="22" customWidth="1"/>
    <col min="36" max="36" width="16.42578125" style="22" customWidth="1"/>
    <col min="37" max="37" width="18.85546875" style="22" customWidth="1"/>
    <col min="38" max="38" width="20.42578125" style="22" customWidth="1"/>
    <col min="39" max="39" width="16.42578125" style="22" customWidth="1"/>
    <col min="40" max="40" width="18.85546875" style="22" customWidth="1"/>
    <col min="41" max="41" width="20.42578125" style="22" customWidth="1"/>
    <col min="42" max="42" width="16.42578125" style="22" customWidth="1"/>
    <col min="43" max="43" width="18.85546875" style="22" customWidth="1"/>
    <col min="44" max="44" width="20.42578125" style="22" customWidth="1"/>
    <col min="45" max="45" width="16.42578125" style="22" customWidth="1"/>
    <col min="46" max="46" width="18.85546875" style="22" customWidth="1"/>
    <col min="47" max="47" width="20.42578125" style="22" customWidth="1"/>
    <col min="48" max="48" width="16.42578125" style="22" customWidth="1"/>
    <col min="49" max="49" width="18.85546875" style="22" customWidth="1"/>
    <col min="50" max="50" width="20.42578125" style="22" customWidth="1"/>
    <col min="51" max="51" width="16.42578125" style="22" customWidth="1"/>
    <col min="52" max="52" width="18.85546875" style="22" customWidth="1"/>
    <col min="53" max="53" width="20.42578125" style="22" customWidth="1"/>
    <col min="54" max="54" width="12" style="22" customWidth="1"/>
    <col min="55" max="55" width="18.85546875" style="22" customWidth="1"/>
    <col min="56" max="56" width="17" style="22" customWidth="1"/>
    <col min="57" max="57" width="14.42578125" style="22" customWidth="1"/>
    <col min="58" max="58" width="2" style="22" customWidth="1"/>
    <col min="59" max="59" width="14.140625" style="22" customWidth="1"/>
    <col min="60" max="61" width="13.85546875" style="22" customWidth="1"/>
    <col min="62" max="64" width="14.140625" style="22" customWidth="1"/>
    <col min="65" max="65" width="1.5703125" customWidth="1"/>
    <col min="66" max="66" width="13.85546875" style="22" customWidth="1"/>
    <col min="67" max="68" width="14" style="22" customWidth="1"/>
    <col min="69" max="69" width="14.28515625" style="22" customWidth="1"/>
    <col min="70" max="70" width="14.85546875" style="22" customWidth="1"/>
    <col min="71" max="71" width="11.42578125" style="22" customWidth="1"/>
    <col min="72" max="72" width="12.5703125" style="22" customWidth="1"/>
    <col min="73" max="73" width="11.5703125" style="22" bestFit="1" customWidth="1"/>
    <col min="74" max="74" width="16.85546875" style="862" customWidth="1"/>
    <col min="75" max="75" width="12.42578125" style="22" customWidth="1"/>
    <col min="76" max="76" width="2" style="22" customWidth="1"/>
    <col min="77" max="77" width="14.140625" style="22" customWidth="1"/>
    <col min="78" max="78" width="11.5703125" style="22" customWidth="1"/>
    <col min="79" max="79" width="13.7109375" style="22" bestFit="1" customWidth="1"/>
    <col min="80" max="80" width="13.7109375" style="22" customWidth="1"/>
    <col min="81" max="81" width="14" style="22" customWidth="1"/>
    <col min="82" max="83" width="13.7109375" style="22" customWidth="1"/>
    <col min="84" max="86" width="15.7109375" style="22" customWidth="1"/>
    <col min="87" max="87" width="46.42578125" style="22" customWidth="1"/>
    <col min="88" max="88" width="1.42578125" style="22" customWidth="1"/>
    <col min="89" max="89" width="15.28515625" style="22" customWidth="1"/>
    <col min="90" max="90" width="1" style="22" customWidth="1"/>
    <col min="91" max="91" width="17.42578125" style="22" customWidth="1"/>
    <col min="92" max="92" width="1" style="22" customWidth="1"/>
    <col min="93" max="93" width="17.42578125" style="22" customWidth="1"/>
    <col min="94" max="94" width="1" style="22" customWidth="1"/>
    <col min="95" max="95" width="17.7109375" style="22" bestFit="1" customWidth="1"/>
    <col min="96" max="96" width="1" style="22" customWidth="1"/>
    <col min="97" max="97" width="43" style="26" customWidth="1"/>
    <col min="98" max="98" width="1" style="22" customWidth="1"/>
    <col min="99" max="99" width="41.7109375" style="22" customWidth="1"/>
    <col min="100" max="100" width="16.140625" style="26" customWidth="1"/>
    <col min="101" max="101" width="11.42578125" style="22" customWidth="1"/>
    <col min="102" max="102" width="16" style="22" customWidth="1"/>
    <col min="103" max="16384" width="11.42578125" style="22"/>
  </cols>
  <sheetData>
    <row r="1" spans="1:74" ht="24" x14ac:dyDescent="0.4">
      <c r="B1" s="426" t="s">
        <v>107</v>
      </c>
      <c r="C1" s="427"/>
      <c r="D1" s="23"/>
      <c r="E1" s="23"/>
      <c r="F1" s="23"/>
      <c r="M1" s="25"/>
      <c r="BV1" s="22"/>
    </row>
    <row r="2" spans="1:74" s="11" customFormat="1" ht="15.75" thickBot="1" x14ac:dyDescent="0.3">
      <c r="A2" s="9"/>
      <c r="B2" s="10"/>
      <c r="C2" s="10"/>
      <c r="D2" s="10"/>
      <c r="E2" s="10"/>
      <c r="F2" s="10"/>
      <c r="G2" s="9"/>
      <c r="H2" s="9"/>
      <c r="I2" s="9"/>
      <c r="J2" s="9"/>
      <c r="K2" s="9"/>
      <c r="L2" s="9"/>
      <c r="N2" s="9"/>
      <c r="O2" s="9"/>
      <c r="P2" s="9"/>
      <c r="Q2" s="9"/>
      <c r="R2" s="9"/>
      <c r="S2" s="9"/>
      <c r="T2" s="9"/>
      <c r="U2" s="9"/>
      <c r="BM2"/>
    </row>
    <row r="3" spans="1:74" s="11" customFormat="1" ht="27.75" customHeight="1" x14ac:dyDescent="0.25">
      <c r="A3" s="9"/>
      <c r="B3" s="273" t="str">
        <f>Stammdatenblatt!$B3</f>
        <v>Name Leistungsträger</v>
      </c>
      <c r="C3" s="1199"/>
      <c r="D3" s="1200"/>
      <c r="E3" s="78"/>
      <c r="F3" s="78"/>
      <c r="G3" s="9"/>
      <c r="H3" s="9"/>
      <c r="I3" s="9"/>
      <c r="J3" s="9"/>
      <c r="K3" s="9"/>
      <c r="L3" s="9"/>
      <c r="M3" s="9"/>
      <c r="N3" s="9"/>
      <c r="O3" s="9"/>
      <c r="P3" s="9"/>
      <c r="Q3" s="9"/>
      <c r="R3" s="9"/>
      <c r="S3" s="9"/>
      <c r="T3" s="9"/>
      <c r="U3" s="9"/>
      <c r="BM3"/>
    </row>
    <row r="4" spans="1:74" s="11" customFormat="1" ht="27.75" customHeight="1" x14ac:dyDescent="0.25">
      <c r="A4" s="9"/>
      <c r="B4" s="274" t="str">
        <f>Stammdatenblatt!$B4</f>
        <v>Name/ Anschrift des Leistungserbringers</v>
      </c>
      <c r="C4" s="1201"/>
      <c r="D4" s="1202"/>
      <c r="E4" s="78"/>
      <c r="F4" s="78"/>
      <c r="G4" s="9"/>
      <c r="H4" s="9"/>
      <c r="I4" s="9"/>
      <c r="J4" s="9"/>
      <c r="K4" s="9"/>
      <c r="L4" s="9"/>
      <c r="M4" s="9"/>
      <c r="N4" s="9"/>
      <c r="O4" s="9"/>
      <c r="P4" s="9"/>
      <c r="Q4" s="9"/>
      <c r="R4" s="9"/>
      <c r="S4" s="9"/>
      <c r="T4" s="9"/>
      <c r="U4" s="9"/>
      <c r="BM4"/>
    </row>
    <row r="5" spans="1:74" s="11" customFormat="1" ht="27.75" customHeight="1" x14ac:dyDescent="0.25">
      <c r="A5" s="9"/>
      <c r="B5" s="274" t="str">
        <f>Stammdatenblatt!$B5</f>
        <v>Name/ Anschrift der Einrichtung</v>
      </c>
      <c r="C5" s="1193"/>
      <c r="D5" s="1194"/>
      <c r="E5" s="79"/>
      <c r="F5" s="79"/>
      <c r="G5" s="9"/>
      <c r="H5" s="9"/>
      <c r="I5" s="9"/>
      <c r="J5" s="9"/>
      <c r="K5" s="9"/>
      <c r="L5" s="9"/>
      <c r="M5" s="9"/>
      <c r="N5" s="9"/>
      <c r="O5" s="9"/>
      <c r="P5" s="9"/>
      <c r="Q5" s="9"/>
      <c r="R5" s="9"/>
      <c r="S5" s="9"/>
      <c r="T5" s="9"/>
      <c r="U5" s="9"/>
      <c r="BM5"/>
    </row>
    <row r="6" spans="1:74" s="11" customFormat="1" ht="16.5" customHeight="1" x14ac:dyDescent="0.25">
      <c r="A6" s="9"/>
      <c r="B6" s="274" t="str">
        <f>Stammdatenblatt!$B6</f>
        <v>Tarif</v>
      </c>
      <c r="C6" s="1203"/>
      <c r="D6" s="1204"/>
      <c r="E6" s="80"/>
      <c r="F6" s="80"/>
      <c r="G6" s="9"/>
      <c r="H6" s="9"/>
      <c r="I6" s="9"/>
      <c r="J6" s="9"/>
      <c r="K6" s="9"/>
      <c r="L6" s="9"/>
      <c r="M6" s="9"/>
      <c r="N6" s="9"/>
      <c r="O6" s="9"/>
      <c r="P6" s="9"/>
      <c r="Q6" s="9"/>
      <c r="R6" s="9"/>
      <c r="S6" s="9"/>
      <c r="T6" s="9"/>
      <c r="U6" s="9"/>
      <c r="BM6"/>
    </row>
    <row r="7" spans="1:74" s="11" customFormat="1" ht="25.5" customHeight="1" x14ac:dyDescent="0.25">
      <c r="A7" s="9"/>
      <c r="B7" s="274" t="str">
        <f>Stammdatenblatt!$B7</f>
        <v>Rechtskreis</v>
      </c>
      <c r="C7" s="1193"/>
      <c r="D7" s="1194"/>
      <c r="E7" s="79"/>
      <c r="F7" s="79"/>
      <c r="G7" s="9"/>
      <c r="H7" s="9"/>
      <c r="I7" s="9"/>
      <c r="J7" s="9"/>
      <c r="K7" s="9"/>
      <c r="L7" s="9"/>
      <c r="M7" s="9"/>
      <c r="N7" s="9"/>
      <c r="O7" s="9"/>
      <c r="P7" s="9"/>
      <c r="Q7" s="9"/>
      <c r="R7" s="9"/>
      <c r="S7" s="9"/>
      <c r="T7" s="9"/>
      <c r="U7" s="9"/>
      <c r="BM7"/>
    </row>
    <row r="8" spans="1:74" s="11" customFormat="1" x14ac:dyDescent="0.25">
      <c r="A8" s="9"/>
      <c r="B8" s="275" t="str">
        <f>Stammdatenblatt!$B8</f>
        <v>Leistungen gemäß §§</v>
      </c>
      <c r="C8" s="1193"/>
      <c r="D8" s="1194"/>
      <c r="E8" s="79"/>
      <c r="F8" s="79"/>
      <c r="G8" s="9"/>
      <c r="H8" s="9"/>
      <c r="I8" s="9"/>
      <c r="M8" s="9"/>
      <c r="N8" s="8"/>
      <c r="O8" s="9"/>
      <c r="P8" s="9"/>
      <c r="Q8" s="9"/>
      <c r="R8" s="9"/>
      <c r="S8" s="9"/>
      <c r="T8" s="9"/>
      <c r="U8" s="9"/>
      <c r="X8" s="27"/>
      <c r="BM8"/>
    </row>
    <row r="9" spans="1:74" s="11" customFormat="1" x14ac:dyDescent="0.25">
      <c r="A9" s="9"/>
      <c r="B9" s="274" t="str">
        <f>Stammdatenblatt!$B9</f>
        <v>Maßnahme</v>
      </c>
      <c r="C9" s="1193"/>
      <c r="D9" s="1194"/>
      <c r="E9" s="79"/>
      <c r="F9" s="79"/>
      <c r="G9" s="9"/>
      <c r="H9" s="9"/>
      <c r="I9" s="9"/>
      <c r="J9" s="9"/>
      <c r="K9" s="9"/>
      <c r="L9" s="9"/>
      <c r="M9" s="9"/>
      <c r="N9" s="8"/>
      <c r="O9" s="9"/>
      <c r="P9" s="9"/>
      <c r="Q9" s="9"/>
      <c r="R9" s="9"/>
      <c r="S9" s="9"/>
      <c r="T9" s="9"/>
      <c r="U9" s="9"/>
      <c r="BM9"/>
    </row>
    <row r="10" spans="1:74" s="11" customFormat="1" x14ac:dyDescent="0.25">
      <c r="A10" s="9"/>
      <c r="B10" s="275" t="str">
        <f>Stammdatenblatt!$B10</f>
        <v>Ort der Leistung</v>
      </c>
      <c r="C10" s="1193"/>
      <c r="D10" s="1194"/>
      <c r="E10" s="79"/>
      <c r="F10" s="79"/>
      <c r="G10" s="9"/>
      <c r="H10" s="9"/>
      <c r="I10" s="9"/>
      <c r="J10" s="9"/>
      <c r="K10" s="9"/>
      <c r="L10" s="9"/>
      <c r="M10" s="9"/>
      <c r="N10" s="8"/>
      <c r="O10" s="9"/>
      <c r="P10" s="9"/>
      <c r="Q10" s="9"/>
      <c r="R10" s="9"/>
      <c r="S10" s="9"/>
      <c r="T10" s="9"/>
      <c r="U10" s="9"/>
      <c r="BM10"/>
    </row>
    <row r="11" spans="1:74" s="8" customFormat="1" x14ac:dyDescent="0.25">
      <c r="A11" s="9"/>
      <c r="B11" s="275" t="str">
        <f>Stammdatenblatt!$B11</f>
        <v>Aktenzeichen (falls vorhanden)</v>
      </c>
      <c r="C11" s="1193"/>
      <c r="D11" s="1194"/>
      <c r="E11" s="79"/>
      <c r="F11" s="79"/>
      <c r="G11" s="9"/>
      <c r="H11" s="9"/>
      <c r="I11" s="9"/>
      <c r="J11" s="9"/>
      <c r="K11" s="28"/>
      <c r="L11" s="9"/>
      <c r="M11" s="9"/>
      <c r="N11" s="9"/>
      <c r="O11" s="9"/>
      <c r="P11" s="9"/>
      <c r="Q11" s="9"/>
      <c r="R11" s="9"/>
      <c r="S11" s="9"/>
      <c r="T11" s="9"/>
      <c r="U11" s="9"/>
      <c r="BM11"/>
    </row>
    <row r="12" spans="1:74" s="8" customFormat="1" x14ac:dyDescent="0.25">
      <c r="A12" s="7"/>
      <c r="B12" s="276" t="str">
        <f>Stammdatenblatt!$B12</f>
        <v>Vereinbarungszeitraum ab MM/JJJJ</v>
      </c>
      <c r="C12" s="1195"/>
      <c r="D12" s="1196"/>
      <c r="E12" s="79"/>
      <c r="F12" s="79"/>
      <c r="G12" s="9"/>
      <c r="H12" s="9"/>
      <c r="I12" s="9"/>
      <c r="J12" s="9"/>
      <c r="K12" s="9"/>
      <c r="M12" s="9"/>
      <c r="N12" s="9"/>
      <c r="O12" s="9"/>
      <c r="P12" s="9"/>
      <c r="Q12" s="9"/>
      <c r="R12" s="9"/>
      <c r="S12" s="7"/>
      <c r="T12" s="7"/>
      <c r="U12" s="7"/>
      <c r="BM12"/>
    </row>
    <row r="13" spans="1:74" s="8" customFormat="1" ht="15.75" thickBot="1" x14ac:dyDescent="0.3">
      <c r="A13" s="7"/>
      <c r="B13" s="277" t="str">
        <f>Stammdatenblatt!$B13</f>
        <v>Stand des Datenblattes TT/MM/JJJJ</v>
      </c>
      <c r="C13" s="1197"/>
      <c r="D13" s="1198"/>
      <c r="E13" s="81"/>
      <c r="F13" s="81"/>
      <c r="G13" s="9"/>
      <c r="H13" s="9"/>
      <c r="I13" s="9"/>
      <c r="J13" s="9"/>
      <c r="K13" s="9"/>
      <c r="L13" s="9"/>
      <c r="M13" s="9"/>
      <c r="N13" s="9"/>
      <c r="O13" s="9"/>
      <c r="P13" s="9"/>
      <c r="Q13" s="9"/>
      <c r="R13" s="9"/>
      <c r="S13" s="7"/>
      <c r="T13" s="7"/>
      <c r="U13" s="7"/>
      <c r="BM13"/>
    </row>
    <row r="14" spans="1:74" s="8" customFormat="1" x14ac:dyDescent="0.25">
      <c r="A14" s="7"/>
      <c r="B14" s="9"/>
      <c r="C14" s="9"/>
      <c r="D14" s="7"/>
      <c r="E14" s="7"/>
      <c r="F14" s="7"/>
      <c r="G14" s="9"/>
      <c r="H14" s="9"/>
      <c r="I14" s="9"/>
      <c r="J14" s="9"/>
      <c r="K14" s="9"/>
      <c r="L14" s="9"/>
      <c r="M14" s="9"/>
      <c r="N14" s="9"/>
      <c r="Q14" s="9"/>
      <c r="R14" s="9"/>
      <c r="S14" s="9"/>
      <c r="T14" s="9"/>
      <c r="U14" s="9"/>
      <c r="V14" s="9"/>
      <c r="W14" s="9"/>
      <c r="X14" s="9"/>
      <c r="Y14" s="9"/>
      <c r="BM14"/>
    </row>
    <row r="15" spans="1:74" s="8" customFormat="1" x14ac:dyDescent="0.25">
      <c r="A15" s="7"/>
      <c r="B15" s="9"/>
      <c r="C15" s="9"/>
      <c r="D15" s="7"/>
      <c r="E15" s="7"/>
      <c r="F15" s="7"/>
      <c r="G15" s="9"/>
      <c r="H15" s="9"/>
      <c r="I15" s="9"/>
      <c r="J15" s="9"/>
      <c r="K15" s="9"/>
      <c r="L15" s="9"/>
      <c r="M15" s="9"/>
      <c r="N15" s="9"/>
      <c r="Q15" s="9"/>
      <c r="R15" s="9"/>
      <c r="S15" s="9"/>
      <c r="T15" s="9"/>
      <c r="U15" s="9"/>
      <c r="V15" s="9"/>
      <c r="W15" s="9"/>
      <c r="X15" s="9"/>
      <c r="Y15" s="9"/>
      <c r="BM15"/>
    </row>
    <row r="16" spans="1:74" s="8" customFormat="1" x14ac:dyDescent="0.25">
      <c r="A16" s="7"/>
      <c r="B16" s="9"/>
      <c r="C16" s="9"/>
      <c r="D16" s="7"/>
      <c r="E16" s="7"/>
      <c r="F16" s="7"/>
      <c r="G16" s="9"/>
      <c r="H16" s="9"/>
      <c r="I16" s="9"/>
      <c r="J16" s="9"/>
      <c r="K16" s="9"/>
      <c r="L16" s="9"/>
      <c r="M16" s="9"/>
      <c r="N16" s="9"/>
      <c r="Q16" s="9"/>
      <c r="R16" s="9"/>
      <c r="S16" s="9"/>
      <c r="T16" s="9"/>
      <c r="U16" s="9"/>
      <c r="V16" s="9"/>
      <c r="W16" s="9"/>
      <c r="X16" s="9"/>
      <c r="Y16" s="9"/>
      <c r="BM16"/>
    </row>
    <row r="17" spans="1:100" s="8" customFormat="1" x14ac:dyDescent="0.25">
      <c r="A17" s="7"/>
      <c r="B17" s="9"/>
      <c r="C17" s="9"/>
      <c r="D17" s="7"/>
      <c r="E17" s="7"/>
      <c r="F17" s="7"/>
      <c r="G17" s="9"/>
      <c r="H17" s="9"/>
      <c r="I17" s="9"/>
      <c r="J17" s="9"/>
      <c r="K17" s="9"/>
      <c r="L17" s="9"/>
      <c r="M17" s="9"/>
      <c r="N17" s="9"/>
      <c r="Q17" s="9"/>
      <c r="R17" s="9"/>
      <c r="S17" s="9"/>
      <c r="T17" s="9"/>
      <c r="U17" s="9"/>
      <c r="V17" s="9"/>
      <c r="W17" s="9"/>
      <c r="X17" s="9"/>
      <c r="Y17" s="9"/>
      <c r="BM17"/>
    </row>
    <row r="18" spans="1:100" s="8" customFormat="1" ht="27" customHeight="1" x14ac:dyDescent="0.25">
      <c r="A18" s="7"/>
      <c r="B18" s="177" t="s">
        <v>108</v>
      </c>
      <c r="C18" s="640"/>
      <c r="D18" s="90"/>
      <c r="E18" s="91"/>
      <c r="F18" s="91"/>
      <c r="G18" s="7"/>
      <c r="H18" s="7"/>
      <c r="I18" s="7"/>
      <c r="J18" s="9"/>
      <c r="K18" s="9"/>
      <c r="L18" s="9"/>
      <c r="M18" s="9"/>
      <c r="N18" s="9"/>
      <c r="O18" s="9"/>
      <c r="P18" s="9"/>
      <c r="Q18" s="9"/>
      <c r="R18" s="9"/>
      <c r="S18" s="7"/>
      <c r="T18" s="7"/>
      <c r="U18" s="7"/>
      <c r="BM18"/>
    </row>
    <row r="19" spans="1:100" s="8" customFormat="1" ht="15" customHeight="1" thickBot="1" x14ac:dyDescent="0.3">
      <c r="A19" s="7"/>
      <c r="E19" s="7"/>
      <c r="G19" s="9"/>
      <c r="H19" s="9"/>
      <c r="I19" s="9"/>
      <c r="J19" s="9"/>
      <c r="K19" s="9"/>
      <c r="L19" s="9"/>
      <c r="M19" s="9"/>
      <c r="N19" s="9"/>
      <c r="O19" s="9"/>
      <c r="P19" s="9"/>
      <c r="Q19" s="9"/>
      <c r="R19" s="9"/>
      <c r="S19" s="7"/>
      <c r="T19" s="7"/>
      <c r="U19" s="7"/>
      <c r="AE19" s="22"/>
      <c r="BM19"/>
    </row>
    <row r="20" spans="1:100" s="8" customFormat="1" ht="60.75" thickBot="1" x14ac:dyDescent="0.3">
      <c r="A20" s="7"/>
      <c r="B20" s="176" t="s">
        <v>29</v>
      </c>
      <c r="C20" s="223"/>
      <c r="D20" s="261" t="s">
        <v>109</v>
      </c>
      <c r="E20" s="224" t="s">
        <v>110</v>
      </c>
      <c r="F20" s="225" t="s">
        <v>221</v>
      </c>
      <c r="G20" s="226" t="s">
        <v>234</v>
      </c>
      <c r="H20" s="260" t="s">
        <v>222</v>
      </c>
      <c r="I20" s="225" t="s">
        <v>235</v>
      </c>
      <c r="K20" s="479" t="s">
        <v>115</v>
      </c>
      <c r="L20" s="480" t="s">
        <v>116</v>
      </c>
      <c r="M20" s="9"/>
      <c r="N20" s="479" t="s">
        <v>117</v>
      </c>
      <c r="O20" s="480" t="s">
        <v>118</v>
      </c>
      <c r="P20" s="9"/>
      <c r="Q20" s="9"/>
      <c r="R20" s="7"/>
      <c r="AB20" s="22"/>
      <c r="BM20"/>
      <c r="CC20" s="93"/>
      <c r="CD20" s="93"/>
      <c r="CE20" s="93"/>
      <c r="CF20" s="9"/>
      <c r="CI20" s="289" t="s">
        <v>119</v>
      </c>
      <c r="CJ20" s="290"/>
      <c r="CK20" s="291"/>
    </row>
    <row r="21" spans="1:100" ht="54.75" thickBot="1" x14ac:dyDescent="0.3">
      <c r="C21" s="219" t="s">
        <v>239</v>
      </c>
      <c r="D21" s="329"/>
      <c r="E21" s="220"/>
      <c r="F21" s="221"/>
      <c r="G21" s="222"/>
      <c r="H21" s="312"/>
      <c r="I21" s="313"/>
      <c r="J21" s="22"/>
      <c r="K21" s="312"/>
      <c r="L21" s="313"/>
      <c r="M21" s="28"/>
      <c r="N21" s="312"/>
      <c r="O21" s="313"/>
      <c r="P21" s="9"/>
      <c r="Q21" s="9"/>
      <c r="V21" s="89"/>
      <c r="BV21" s="22"/>
      <c r="CI21" s="292" t="s">
        <v>103</v>
      </c>
      <c r="CJ21" s="93"/>
      <c r="CK21" s="648"/>
      <c r="CQ21" s="89"/>
      <c r="CS21" s="22"/>
      <c r="CV21" s="22"/>
    </row>
    <row r="22" spans="1:100" x14ac:dyDescent="0.25">
      <c r="B22" s="8"/>
      <c r="C22" s="217"/>
      <c r="D22" s="329"/>
      <c r="E22" s="220"/>
      <c r="F22" s="221"/>
      <c r="G22" s="222"/>
      <c r="H22" s="314"/>
      <c r="I22" s="222"/>
      <c r="J22" s="22"/>
      <c r="K22" s="483"/>
      <c r="L22" s="484"/>
      <c r="M22" s="9"/>
      <c r="N22" s="483"/>
      <c r="O22" s="484"/>
      <c r="P22" s="9"/>
      <c r="Q22" s="9"/>
      <c r="V22" s="89"/>
      <c r="BV22" s="22"/>
      <c r="CI22" s="293" t="s">
        <v>104</v>
      </c>
      <c r="CJ22" s="294"/>
      <c r="CK22" s="649"/>
      <c r="CM22" s="26"/>
      <c r="CO22" s="476"/>
      <c r="CQ22" s="476"/>
      <c r="CS22" s="477"/>
      <c r="CV22" s="22"/>
    </row>
    <row r="23" spans="1:100" x14ac:dyDescent="0.25">
      <c r="B23" s="8"/>
      <c r="C23" s="217"/>
      <c r="D23" s="329"/>
      <c r="E23" s="220"/>
      <c r="F23" s="221"/>
      <c r="G23" s="222"/>
      <c r="H23" s="314"/>
      <c r="I23" s="222"/>
      <c r="J23" s="22"/>
      <c r="K23" s="483"/>
      <c r="L23" s="484"/>
      <c r="M23" s="28"/>
      <c r="N23" s="483"/>
      <c r="O23" s="484"/>
      <c r="P23" s="9"/>
      <c r="Q23" s="9"/>
      <c r="V23" s="89"/>
      <c r="BJ23" s="31"/>
      <c r="BK23" s="31"/>
      <c r="BL23" s="31"/>
      <c r="BN23" s="31"/>
      <c r="BV23" s="22"/>
      <c r="CI23" s="295" t="s">
        <v>123</v>
      </c>
      <c r="CJ23" s="296"/>
      <c r="CK23" s="650"/>
      <c r="CM23" s="272"/>
      <c r="CO23" s="272"/>
      <c r="CQ23" s="768"/>
      <c r="CV23" s="22"/>
    </row>
    <row r="24" spans="1:100" ht="15.75" thickBot="1" x14ac:dyDescent="0.3">
      <c r="B24" s="8"/>
      <c r="C24" s="218"/>
      <c r="D24" s="329"/>
      <c r="E24" s="220"/>
      <c r="F24" s="221"/>
      <c r="G24" s="222"/>
      <c r="H24" s="315"/>
      <c r="I24" s="316"/>
      <c r="J24" s="22"/>
      <c r="K24" s="485"/>
      <c r="L24" s="486"/>
      <c r="M24" s="9"/>
      <c r="N24" s="485"/>
      <c r="O24" s="486"/>
      <c r="P24" s="9"/>
      <c r="Q24" s="9"/>
      <c r="V24" s="89"/>
      <c r="BV24" s="22"/>
      <c r="CI24" s="297" t="s">
        <v>125</v>
      </c>
      <c r="CJ24" s="93"/>
      <c r="CK24" s="283"/>
      <c r="CM24" s="26"/>
      <c r="CO24" s="475"/>
      <c r="CQ24" s="475"/>
      <c r="CV24" s="22"/>
    </row>
    <row r="25" spans="1:100" s="33" customFormat="1" ht="18.75" customHeight="1" thickBot="1" x14ac:dyDescent="0.3">
      <c r="C25" s="227" t="s">
        <v>100</v>
      </c>
      <c r="D25" s="330"/>
      <c r="E25" s="229"/>
      <c r="F25" s="230"/>
      <c r="G25" s="262"/>
      <c r="H25" s="263"/>
      <c r="I25" s="231"/>
      <c r="K25" s="481"/>
      <c r="L25" s="482"/>
      <c r="M25" s="232"/>
      <c r="N25" s="481"/>
      <c r="O25" s="482"/>
      <c r="P25" s="9"/>
      <c r="Q25" s="9"/>
      <c r="S25" s="232"/>
      <c r="T25" s="232"/>
      <c r="BM25"/>
      <c r="CJ25" s="233"/>
      <c r="CM25" s="233"/>
      <c r="CO25" s="233"/>
      <c r="CQ25" s="233"/>
    </row>
    <row r="26" spans="1:100" ht="15.75" customHeight="1" thickBot="1" x14ac:dyDescent="0.3">
      <c r="D26" s="8"/>
      <c r="E26" s="8"/>
      <c r="F26" s="8"/>
      <c r="J26" s="22"/>
      <c r="K26" s="24"/>
      <c r="L26" s="22"/>
      <c r="BG26" s="1228" t="s">
        <v>226</v>
      </c>
      <c r="BH26" s="1229"/>
      <c r="BI26" s="1229"/>
      <c r="BJ26" s="1229"/>
      <c r="BK26" s="1229"/>
      <c r="BL26" s="1230"/>
      <c r="BN26" s="1231" t="s">
        <v>227</v>
      </c>
      <c r="BO26" s="1232"/>
      <c r="BP26" s="1232"/>
      <c r="BQ26" s="1232"/>
      <c r="BR26" s="1233"/>
      <c r="BV26" s="22"/>
      <c r="BY26" s="1214" t="s">
        <v>128</v>
      </c>
      <c r="BZ26" s="1215"/>
      <c r="CA26" s="1215"/>
      <c r="CB26" s="1215"/>
      <c r="CC26" s="1215"/>
      <c r="CD26" s="1215"/>
      <c r="CE26" s="1215"/>
      <c r="CF26" s="1215"/>
      <c r="CG26" s="1215"/>
      <c r="CH26" s="1215"/>
      <c r="CI26" s="1215"/>
      <c r="CL26" s="26"/>
      <c r="CN26" s="26"/>
      <c r="CP26" s="26"/>
      <c r="CR26" s="26"/>
      <c r="CS26" s="22"/>
      <c r="CT26" s="26"/>
      <c r="CV26" s="22"/>
    </row>
    <row r="27" spans="1:100" s="29" customFormat="1" ht="54.75" thickBot="1" x14ac:dyDescent="0.3">
      <c r="B27" s="197" t="s">
        <v>24</v>
      </c>
      <c r="C27" s="197" t="s">
        <v>130</v>
      </c>
      <c r="D27" s="197" t="s">
        <v>131</v>
      </c>
      <c r="E27" s="197" t="s">
        <v>132</v>
      </c>
      <c r="F27" s="197" t="s">
        <v>133</v>
      </c>
      <c r="G27" s="197" t="s">
        <v>229</v>
      </c>
      <c r="H27" s="197" t="s">
        <v>135</v>
      </c>
      <c r="I27" s="197" t="s">
        <v>136</v>
      </c>
      <c r="J27" s="197" t="s">
        <v>137</v>
      </c>
      <c r="K27" s="197" t="s">
        <v>138</v>
      </c>
      <c r="L27" s="197" t="s">
        <v>139</v>
      </c>
      <c r="M27" s="197" t="s">
        <v>140</v>
      </c>
      <c r="N27" s="197"/>
      <c r="O27" s="197" t="s">
        <v>141</v>
      </c>
      <c r="P27" s="197"/>
      <c r="Q27" s="212" t="s">
        <v>142</v>
      </c>
      <c r="R27" s="213" t="s">
        <v>143</v>
      </c>
      <c r="S27" s="213" t="s">
        <v>144</v>
      </c>
      <c r="T27" s="212" t="s">
        <v>145</v>
      </c>
      <c r="U27" s="213" t="s">
        <v>143</v>
      </c>
      <c r="V27" s="213" t="s">
        <v>144</v>
      </c>
      <c r="W27" s="212" t="s">
        <v>145</v>
      </c>
      <c r="X27" s="213" t="s">
        <v>143</v>
      </c>
      <c r="Y27" s="213" t="s">
        <v>144</v>
      </c>
      <c r="Z27" s="212" t="s">
        <v>145</v>
      </c>
      <c r="AA27" s="213" t="s">
        <v>143</v>
      </c>
      <c r="AB27" s="213" t="s">
        <v>144</v>
      </c>
      <c r="AC27" s="212" t="s">
        <v>145</v>
      </c>
      <c r="AD27" s="213" t="s">
        <v>143</v>
      </c>
      <c r="AE27" s="213" t="s">
        <v>144</v>
      </c>
      <c r="AF27" s="212" t="s">
        <v>145</v>
      </c>
      <c r="AG27" s="213" t="s">
        <v>143</v>
      </c>
      <c r="AH27" s="213" t="s">
        <v>144</v>
      </c>
      <c r="AI27" s="212" t="s">
        <v>145</v>
      </c>
      <c r="AJ27" s="213" t="s">
        <v>143</v>
      </c>
      <c r="AK27" s="213" t="s">
        <v>144</v>
      </c>
      <c r="AL27" s="212" t="s">
        <v>145</v>
      </c>
      <c r="AM27" s="213" t="s">
        <v>143</v>
      </c>
      <c r="AN27" s="213" t="s">
        <v>144</v>
      </c>
      <c r="AO27" s="212" t="s">
        <v>145</v>
      </c>
      <c r="AP27" s="213" t="s">
        <v>143</v>
      </c>
      <c r="AQ27" s="213" t="s">
        <v>144</v>
      </c>
      <c r="AR27" s="212" t="s">
        <v>145</v>
      </c>
      <c r="AS27" s="213" t="s">
        <v>143</v>
      </c>
      <c r="AT27" s="213" t="s">
        <v>144</v>
      </c>
      <c r="AU27" s="212" t="s">
        <v>145</v>
      </c>
      <c r="AV27" s="213" t="s">
        <v>143</v>
      </c>
      <c r="AW27" s="213" t="s">
        <v>144</v>
      </c>
      <c r="AX27" s="212" t="s">
        <v>145</v>
      </c>
      <c r="AY27" s="213" t="s">
        <v>143</v>
      </c>
      <c r="AZ27" s="213" t="s">
        <v>144</v>
      </c>
      <c r="BA27" s="212" t="s">
        <v>145</v>
      </c>
      <c r="BB27" s="214" t="s">
        <v>146</v>
      </c>
      <c r="BC27" s="197" t="s">
        <v>147</v>
      </c>
      <c r="BD27" s="214" t="s">
        <v>148</v>
      </c>
      <c r="BE27" s="197" t="s">
        <v>149</v>
      </c>
      <c r="BG27" s="957" t="s">
        <v>150</v>
      </c>
      <c r="BH27" s="958" t="s">
        <v>151</v>
      </c>
      <c r="BI27" s="958" t="s">
        <v>152</v>
      </c>
      <c r="BJ27" s="656"/>
      <c r="BK27" s="656"/>
      <c r="BL27" s="657"/>
      <c r="BM27"/>
      <c r="BN27" s="658"/>
      <c r="BO27" s="659"/>
      <c r="BP27" s="659"/>
      <c r="BQ27" s="659"/>
      <c r="BR27" s="659"/>
      <c r="BS27" s="197" t="s">
        <v>153</v>
      </c>
      <c r="BT27" s="197" t="s">
        <v>154</v>
      </c>
      <c r="BU27" s="197" t="s">
        <v>155</v>
      </c>
      <c r="BV27" s="197" t="s">
        <v>652</v>
      </c>
      <c r="BW27" s="197" t="s">
        <v>156</v>
      </c>
      <c r="BY27" s="197" t="s">
        <v>157</v>
      </c>
      <c r="BZ27" s="197" t="s">
        <v>680</v>
      </c>
      <c r="CA27" s="197" t="s">
        <v>158</v>
      </c>
      <c r="CB27" s="197" t="s">
        <v>681</v>
      </c>
      <c r="CC27" s="197" t="s">
        <v>682</v>
      </c>
      <c r="CD27" s="197" t="s">
        <v>683</v>
      </c>
      <c r="CE27" s="197" t="s">
        <v>159</v>
      </c>
      <c r="CF27" s="197" t="s">
        <v>160</v>
      </c>
      <c r="CG27" s="197" t="s">
        <v>161</v>
      </c>
      <c r="CH27" s="199" t="s">
        <v>684</v>
      </c>
      <c r="CI27" s="197" t="s">
        <v>162</v>
      </c>
      <c r="CK27" s="203" t="s">
        <v>230</v>
      </c>
      <c r="CM27" s="203" t="s">
        <v>164</v>
      </c>
      <c r="CO27" s="203" t="s">
        <v>165</v>
      </c>
      <c r="CQ27" s="794" t="s">
        <v>647</v>
      </c>
      <c r="CS27" s="1210" t="s">
        <v>166</v>
      </c>
      <c r="CU27" s="1212" t="s">
        <v>167</v>
      </c>
    </row>
    <row r="28" spans="1:100" s="30" customFormat="1" ht="90" customHeight="1" thickBot="1" x14ac:dyDescent="0.3">
      <c r="B28" s="215" t="s">
        <v>168</v>
      </c>
      <c r="C28" s="198" t="s">
        <v>169</v>
      </c>
      <c r="D28" s="198" t="s">
        <v>169</v>
      </c>
      <c r="E28" s="198" t="s">
        <v>132</v>
      </c>
      <c r="F28" s="198" t="s">
        <v>240</v>
      </c>
      <c r="G28" s="198" t="s">
        <v>171</v>
      </c>
      <c r="H28" s="198" t="s">
        <v>135</v>
      </c>
      <c r="I28" s="198" t="s">
        <v>136</v>
      </c>
      <c r="J28" s="198" t="s">
        <v>137</v>
      </c>
      <c r="K28" s="198" t="s">
        <v>172</v>
      </c>
      <c r="L28" s="198" t="s">
        <v>139</v>
      </c>
      <c r="M28" s="198" t="s">
        <v>173</v>
      </c>
      <c r="N28" s="198" t="s">
        <v>174</v>
      </c>
      <c r="O28" s="198" t="s">
        <v>141</v>
      </c>
      <c r="P28" s="198" t="s">
        <v>175</v>
      </c>
      <c r="Q28" s="198" t="s">
        <v>176</v>
      </c>
      <c r="R28" s="198" t="s">
        <v>177</v>
      </c>
      <c r="S28" s="198" t="s">
        <v>178</v>
      </c>
      <c r="T28" s="216">
        <v>46053</v>
      </c>
      <c r="U28" s="198" t="s">
        <v>179</v>
      </c>
      <c r="V28" s="216" t="s">
        <v>180</v>
      </c>
      <c r="W28" s="216">
        <v>46081</v>
      </c>
      <c r="X28" s="216" t="s">
        <v>181</v>
      </c>
      <c r="Y28" s="216" t="s">
        <v>182</v>
      </c>
      <c r="Z28" s="216">
        <v>46112</v>
      </c>
      <c r="AA28" s="216" t="s">
        <v>183</v>
      </c>
      <c r="AB28" s="216" t="s">
        <v>184</v>
      </c>
      <c r="AC28" s="216">
        <v>46142</v>
      </c>
      <c r="AD28" s="216" t="s">
        <v>185</v>
      </c>
      <c r="AE28" s="216" t="s">
        <v>186</v>
      </c>
      <c r="AF28" s="216">
        <v>46173</v>
      </c>
      <c r="AG28" s="216" t="s">
        <v>187</v>
      </c>
      <c r="AH28" s="216" t="s">
        <v>188</v>
      </c>
      <c r="AI28" s="216">
        <v>46203</v>
      </c>
      <c r="AJ28" s="216" t="s">
        <v>189</v>
      </c>
      <c r="AK28" s="216" t="s">
        <v>190</v>
      </c>
      <c r="AL28" s="216">
        <v>46234</v>
      </c>
      <c r="AM28" s="216" t="s">
        <v>191</v>
      </c>
      <c r="AN28" s="216" t="s">
        <v>192</v>
      </c>
      <c r="AO28" s="216">
        <v>46265</v>
      </c>
      <c r="AP28" s="216" t="s">
        <v>193</v>
      </c>
      <c r="AQ28" s="216" t="s">
        <v>194</v>
      </c>
      <c r="AR28" s="216">
        <v>46295</v>
      </c>
      <c r="AS28" s="216" t="s">
        <v>195</v>
      </c>
      <c r="AT28" s="216" t="s">
        <v>196</v>
      </c>
      <c r="AU28" s="216">
        <v>46326</v>
      </c>
      <c r="AV28" s="216" t="s">
        <v>197</v>
      </c>
      <c r="AW28" s="216" t="s">
        <v>198</v>
      </c>
      <c r="AX28" s="216">
        <v>46356</v>
      </c>
      <c r="AY28" s="216" t="s">
        <v>199</v>
      </c>
      <c r="AZ28" s="216" t="s">
        <v>200</v>
      </c>
      <c r="BA28" s="216">
        <v>46387</v>
      </c>
      <c r="BB28" s="216" t="s">
        <v>201</v>
      </c>
      <c r="BC28" s="198" t="s">
        <v>202</v>
      </c>
      <c r="BD28" s="198" t="s">
        <v>203</v>
      </c>
      <c r="BE28" s="198" t="s">
        <v>204</v>
      </c>
      <c r="BG28" s="331" t="s">
        <v>205</v>
      </c>
      <c r="BH28" s="332" t="s">
        <v>205</v>
      </c>
      <c r="BI28" s="332" t="s">
        <v>205</v>
      </c>
      <c r="BJ28" s="332" t="s">
        <v>205</v>
      </c>
      <c r="BK28" s="332" t="s">
        <v>205</v>
      </c>
      <c r="BL28" s="333" t="s">
        <v>205</v>
      </c>
      <c r="BM28"/>
      <c r="BN28" s="336" t="s">
        <v>206</v>
      </c>
      <c r="BO28" s="337" t="s">
        <v>206</v>
      </c>
      <c r="BP28" s="337" t="s">
        <v>206</v>
      </c>
      <c r="BQ28" s="337" t="s">
        <v>206</v>
      </c>
      <c r="BR28" s="338" t="s">
        <v>206</v>
      </c>
      <c r="BS28" s="198" t="s">
        <v>207</v>
      </c>
      <c r="BT28" s="198" t="s">
        <v>232</v>
      </c>
      <c r="BU28" s="198" t="s">
        <v>209</v>
      </c>
      <c r="BV28" s="198" t="s">
        <v>653</v>
      </c>
      <c r="BW28" s="198" t="s">
        <v>210</v>
      </c>
      <c r="BY28" s="628"/>
      <c r="BZ28" s="238"/>
      <c r="CA28" s="238"/>
      <c r="CB28" s="238"/>
      <c r="CC28" s="238"/>
      <c r="CD28" s="238"/>
      <c r="CE28" s="238"/>
      <c r="CF28" s="238"/>
      <c r="CG28" s="238"/>
      <c r="CH28" s="201"/>
      <c r="CI28" s="201"/>
      <c r="CJ28" s="94"/>
      <c r="CK28" s="204" t="s">
        <v>233</v>
      </c>
      <c r="CM28" s="204" t="s">
        <v>211</v>
      </c>
      <c r="CO28" s="204" t="s">
        <v>211</v>
      </c>
      <c r="CQ28" s="795" t="s">
        <v>631</v>
      </c>
      <c r="CS28" s="1211"/>
      <c r="CU28" s="1213"/>
    </row>
    <row r="29" spans="1:100" x14ac:dyDescent="0.25">
      <c r="B29" s="600"/>
      <c r="C29" s="601"/>
      <c r="D29" s="601"/>
      <c r="E29" s="605"/>
      <c r="F29" s="603"/>
      <c r="G29" s="607"/>
      <c r="H29" s="607"/>
      <c r="I29" s="607"/>
      <c r="J29" s="610"/>
      <c r="K29" s="611"/>
      <c r="L29" s="179"/>
      <c r="M29" s="613"/>
      <c r="N29" s="180"/>
      <c r="O29" s="181"/>
      <c r="P29" s="181"/>
      <c r="Q29" s="182"/>
      <c r="R29" s="616"/>
      <c r="S29" s="209"/>
      <c r="T29" s="184"/>
      <c r="U29" s="616"/>
      <c r="V29" s="209"/>
      <c r="W29" s="184"/>
      <c r="X29" s="616"/>
      <c r="Y29" s="209"/>
      <c r="Z29" s="184"/>
      <c r="AA29" s="616"/>
      <c r="AB29" s="209"/>
      <c r="AC29" s="184"/>
      <c r="AD29" s="616"/>
      <c r="AE29" s="209"/>
      <c r="AF29" s="184"/>
      <c r="AG29" s="616"/>
      <c r="AH29" s="209"/>
      <c r="AI29" s="184"/>
      <c r="AJ29" s="616"/>
      <c r="AK29" s="209"/>
      <c r="AL29" s="184"/>
      <c r="AM29" s="616"/>
      <c r="AN29" s="209"/>
      <c r="AO29" s="184"/>
      <c r="AP29" s="616"/>
      <c r="AQ29" s="209"/>
      <c r="AR29" s="184"/>
      <c r="AS29" s="616"/>
      <c r="AT29" s="209"/>
      <c r="AU29" s="184"/>
      <c r="AV29" s="616"/>
      <c r="AW29" s="209"/>
      <c r="AX29" s="184"/>
      <c r="AY29" s="616"/>
      <c r="AZ29" s="209"/>
      <c r="BA29" s="184"/>
      <c r="BB29" s="617"/>
      <c r="BC29" s="211"/>
      <c r="BD29" s="642"/>
      <c r="BE29" s="211"/>
      <c r="BF29" s="31"/>
      <c r="BG29" s="651"/>
      <c r="BH29" s="619"/>
      <c r="BI29" s="619"/>
      <c r="BJ29" s="619"/>
      <c r="BK29" s="619"/>
      <c r="BL29" s="652"/>
      <c r="BN29" s="651"/>
      <c r="BO29" s="619"/>
      <c r="BP29" s="619"/>
      <c r="BQ29" s="624"/>
      <c r="BR29" s="660"/>
      <c r="BS29" s="647"/>
      <c r="BT29" s="335"/>
      <c r="BU29" s="619"/>
      <c r="BV29" s="880"/>
      <c r="BW29" s="92"/>
      <c r="BX29" s="31"/>
      <c r="BY29" s="92"/>
      <c r="BZ29" s="92"/>
      <c r="CA29" s="92"/>
      <c r="CB29" s="92"/>
      <c r="CC29" s="92"/>
      <c r="CD29" s="92"/>
      <c r="CE29" s="92"/>
      <c r="CF29" s="92"/>
      <c r="CG29" s="92"/>
      <c r="CH29" s="92"/>
      <c r="CI29" s="92"/>
      <c r="CJ29" s="31"/>
      <c r="CK29" s="95"/>
      <c r="CM29" s="202"/>
      <c r="CN29" s="31"/>
      <c r="CO29" s="202"/>
      <c r="CP29" s="31"/>
      <c r="CQ29" s="202"/>
      <c r="CR29" s="31"/>
      <c r="CS29" s="632"/>
      <c r="CT29" s="31"/>
      <c r="CU29" s="636"/>
      <c r="CV29" s="32"/>
    </row>
    <row r="30" spans="1:100" x14ac:dyDescent="0.25">
      <c r="B30" s="600"/>
      <c r="C30" s="601"/>
      <c r="D30" s="601"/>
      <c r="E30" s="605"/>
      <c r="F30" s="603"/>
      <c r="G30" s="607"/>
      <c r="H30" s="607"/>
      <c r="I30" s="607"/>
      <c r="J30" s="610"/>
      <c r="K30" s="611"/>
      <c r="L30" s="179"/>
      <c r="M30" s="613"/>
      <c r="N30" s="180"/>
      <c r="O30" s="181"/>
      <c r="P30" s="181"/>
      <c r="Q30" s="182"/>
      <c r="R30" s="616"/>
      <c r="S30" s="209"/>
      <c r="T30" s="184"/>
      <c r="U30" s="616"/>
      <c r="V30" s="209"/>
      <c r="W30" s="184"/>
      <c r="X30" s="616"/>
      <c r="Y30" s="209"/>
      <c r="Z30" s="184"/>
      <c r="AA30" s="616"/>
      <c r="AB30" s="209"/>
      <c r="AC30" s="184"/>
      <c r="AD30" s="616"/>
      <c r="AE30" s="209"/>
      <c r="AF30" s="184"/>
      <c r="AG30" s="616"/>
      <c r="AH30" s="209"/>
      <c r="AI30" s="184"/>
      <c r="AJ30" s="616"/>
      <c r="AK30" s="209"/>
      <c r="AL30" s="184"/>
      <c r="AM30" s="616"/>
      <c r="AN30" s="209"/>
      <c r="AO30" s="184"/>
      <c r="AP30" s="616"/>
      <c r="AQ30" s="209"/>
      <c r="AR30" s="184"/>
      <c r="AS30" s="616"/>
      <c r="AT30" s="209"/>
      <c r="AU30" s="184"/>
      <c r="AV30" s="616"/>
      <c r="AW30" s="209"/>
      <c r="AX30" s="184"/>
      <c r="AY30" s="616"/>
      <c r="AZ30" s="209"/>
      <c r="BA30" s="184"/>
      <c r="BB30" s="617"/>
      <c r="BC30" s="211"/>
      <c r="BD30" s="642"/>
      <c r="BE30" s="211"/>
      <c r="BF30" s="31"/>
      <c r="BG30" s="651"/>
      <c r="BH30" s="619"/>
      <c r="BI30" s="619"/>
      <c r="BJ30" s="619"/>
      <c r="BK30" s="619"/>
      <c r="BL30" s="652"/>
      <c r="BN30" s="651"/>
      <c r="BO30" s="619"/>
      <c r="BP30" s="619"/>
      <c r="BQ30" s="624"/>
      <c r="BR30" s="660"/>
      <c r="BS30" s="647"/>
      <c r="BT30" s="335"/>
      <c r="BU30" s="619"/>
      <c r="BV30" s="880"/>
      <c r="BW30" s="92"/>
      <c r="BX30" s="31"/>
      <c r="BY30" s="92"/>
      <c r="BZ30" s="92"/>
      <c r="CA30" s="92"/>
      <c r="CB30" s="92"/>
      <c r="CC30" s="92"/>
      <c r="CD30" s="92"/>
      <c r="CE30" s="92"/>
      <c r="CF30" s="92"/>
      <c r="CG30" s="92"/>
      <c r="CH30" s="92"/>
      <c r="CI30" s="92"/>
      <c r="CJ30" s="31"/>
      <c r="CK30" s="95"/>
      <c r="CM30" s="202"/>
      <c r="CN30" s="31"/>
      <c r="CO30" s="202"/>
      <c r="CP30" s="31"/>
      <c r="CQ30" s="202"/>
      <c r="CS30" s="633"/>
      <c r="CU30" s="637"/>
      <c r="CV30" s="32"/>
    </row>
    <row r="31" spans="1:100" x14ac:dyDescent="0.25">
      <c r="B31" s="600"/>
      <c r="C31" s="601"/>
      <c r="D31" s="601"/>
      <c r="E31" s="605"/>
      <c r="F31" s="603"/>
      <c r="G31" s="607"/>
      <c r="H31" s="607"/>
      <c r="I31" s="607"/>
      <c r="J31" s="610"/>
      <c r="K31" s="611"/>
      <c r="L31" s="179"/>
      <c r="M31" s="613"/>
      <c r="N31" s="180"/>
      <c r="O31" s="181"/>
      <c r="P31" s="181"/>
      <c r="Q31" s="182"/>
      <c r="R31" s="616"/>
      <c r="S31" s="209"/>
      <c r="T31" s="184"/>
      <c r="U31" s="616"/>
      <c r="V31" s="209"/>
      <c r="W31" s="184"/>
      <c r="X31" s="616"/>
      <c r="Y31" s="209"/>
      <c r="Z31" s="184"/>
      <c r="AA31" s="616"/>
      <c r="AB31" s="209"/>
      <c r="AC31" s="184"/>
      <c r="AD31" s="616"/>
      <c r="AE31" s="209"/>
      <c r="AF31" s="184"/>
      <c r="AG31" s="616"/>
      <c r="AH31" s="209"/>
      <c r="AI31" s="184"/>
      <c r="AJ31" s="616"/>
      <c r="AK31" s="209"/>
      <c r="AL31" s="184"/>
      <c r="AM31" s="616"/>
      <c r="AN31" s="209"/>
      <c r="AO31" s="184"/>
      <c r="AP31" s="616"/>
      <c r="AQ31" s="209"/>
      <c r="AR31" s="184"/>
      <c r="AS31" s="616"/>
      <c r="AT31" s="209"/>
      <c r="AU31" s="184"/>
      <c r="AV31" s="616"/>
      <c r="AW31" s="209"/>
      <c r="AX31" s="184"/>
      <c r="AY31" s="616"/>
      <c r="AZ31" s="209"/>
      <c r="BA31" s="184"/>
      <c r="BB31" s="617"/>
      <c r="BC31" s="211"/>
      <c r="BD31" s="642"/>
      <c r="BE31" s="211"/>
      <c r="BF31" s="31"/>
      <c r="BG31" s="651"/>
      <c r="BH31" s="619"/>
      <c r="BI31" s="619"/>
      <c r="BJ31" s="619"/>
      <c r="BK31" s="619"/>
      <c r="BL31" s="652"/>
      <c r="BN31" s="651"/>
      <c r="BO31" s="619"/>
      <c r="BP31" s="619"/>
      <c r="BQ31" s="624"/>
      <c r="BR31" s="660"/>
      <c r="BS31" s="647"/>
      <c r="BT31" s="335"/>
      <c r="BU31" s="619"/>
      <c r="BV31" s="880"/>
      <c r="BW31" s="92"/>
      <c r="BX31" s="31"/>
      <c r="BY31" s="92"/>
      <c r="BZ31" s="92"/>
      <c r="CA31" s="92"/>
      <c r="CB31" s="92"/>
      <c r="CC31" s="92"/>
      <c r="CD31" s="92"/>
      <c r="CE31" s="92"/>
      <c r="CF31" s="92"/>
      <c r="CG31" s="92"/>
      <c r="CH31" s="92"/>
      <c r="CI31" s="92"/>
      <c r="CJ31" s="31"/>
      <c r="CK31" s="95"/>
      <c r="CM31" s="202"/>
      <c r="CN31" s="31"/>
      <c r="CO31" s="202"/>
      <c r="CP31" s="31"/>
      <c r="CQ31" s="202"/>
      <c r="CS31" s="634"/>
      <c r="CU31" s="638"/>
      <c r="CV31" s="22"/>
    </row>
    <row r="32" spans="1:100" x14ac:dyDescent="0.25">
      <c r="B32" s="600"/>
      <c r="C32" s="601"/>
      <c r="D32" s="601"/>
      <c r="E32" s="605"/>
      <c r="F32" s="603"/>
      <c r="G32" s="607"/>
      <c r="H32" s="607"/>
      <c r="I32" s="607"/>
      <c r="J32" s="610"/>
      <c r="K32" s="611"/>
      <c r="L32" s="179"/>
      <c r="M32" s="613"/>
      <c r="N32" s="180"/>
      <c r="O32" s="181"/>
      <c r="P32" s="181"/>
      <c r="Q32" s="182"/>
      <c r="R32" s="616"/>
      <c r="S32" s="209"/>
      <c r="T32" s="184"/>
      <c r="U32" s="616"/>
      <c r="V32" s="209"/>
      <c r="W32" s="184"/>
      <c r="X32" s="616"/>
      <c r="Y32" s="209"/>
      <c r="Z32" s="184"/>
      <c r="AA32" s="616"/>
      <c r="AB32" s="209"/>
      <c r="AC32" s="184"/>
      <c r="AD32" s="616"/>
      <c r="AE32" s="209"/>
      <c r="AF32" s="184"/>
      <c r="AG32" s="616"/>
      <c r="AH32" s="209"/>
      <c r="AI32" s="184"/>
      <c r="AJ32" s="616"/>
      <c r="AK32" s="209"/>
      <c r="AL32" s="184"/>
      <c r="AM32" s="616"/>
      <c r="AN32" s="209"/>
      <c r="AO32" s="184"/>
      <c r="AP32" s="616"/>
      <c r="AQ32" s="209"/>
      <c r="AR32" s="184"/>
      <c r="AS32" s="616"/>
      <c r="AT32" s="209"/>
      <c r="AU32" s="184"/>
      <c r="AV32" s="616"/>
      <c r="AW32" s="209"/>
      <c r="AX32" s="184"/>
      <c r="AY32" s="616"/>
      <c r="AZ32" s="209"/>
      <c r="BA32" s="184"/>
      <c r="BB32" s="617"/>
      <c r="BC32" s="211"/>
      <c r="BD32" s="642"/>
      <c r="BE32" s="211"/>
      <c r="BF32" s="31"/>
      <c r="BG32" s="651"/>
      <c r="BH32" s="619"/>
      <c r="BI32" s="619"/>
      <c r="BJ32" s="619"/>
      <c r="BK32" s="619"/>
      <c r="BL32" s="652"/>
      <c r="BN32" s="651"/>
      <c r="BO32" s="619"/>
      <c r="BP32" s="619"/>
      <c r="BQ32" s="624"/>
      <c r="BR32" s="660"/>
      <c r="BS32" s="647"/>
      <c r="BT32" s="335"/>
      <c r="BU32" s="619"/>
      <c r="BV32" s="880"/>
      <c r="BW32" s="92"/>
      <c r="BX32" s="31"/>
      <c r="BY32" s="92"/>
      <c r="BZ32" s="92"/>
      <c r="CA32" s="92"/>
      <c r="CB32" s="92"/>
      <c r="CC32" s="92"/>
      <c r="CD32" s="92"/>
      <c r="CE32" s="92"/>
      <c r="CF32" s="92"/>
      <c r="CG32" s="92"/>
      <c r="CH32" s="92"/>
      <c r="CI32" s="92"/>
      <c r="CJ32" s="31"/>
      <c r="CK32" s="95"/>
      <c r="CM32" s="202"/>
      <c r="CN32" s="31"/>
      <c r="CO32" s="202"/>
      <c r="CP32" s="31"/>
      <c r="CQ32" s="202"/>
      <c r="CS32" s="634"/>
      <c r="CU32" s="638"/>
      <c r="CV32" s="22"/>
    </row>
    <row r="33" spans="2:100" x14ac:dyDescent="0.25">
      <c r="B33" s="600"/>
      <c r="C33" s="601"/>
      <c r="D33" s="601"/>
      <c r="E33" s="605"/>
      <c r="F33" s="603"/>
      <c r="G33" s="607"/>
      <c r="H33" s="607"/>
      <c r="I33" s="607"/>
      <c r="J33" s="610"/>
      <c r="K33" s="611"/>
      <c r="L33" s="179"/>
      <c r="M33" s="613"/>
      <c r="N33" s="180"/>
      <c r="O33" s="181"/>
      <c r="P33" s="181"/>
      <c r="Q33" s="182"/>
      <c r="R33" s="616"/>
      <c r="S33" s="209"/>
      <c r="T33" s="184"/>
      <c r="U33" s="616"/>
      <c r="V33" s="209"/>
      <c r="W33" s="184"/>
      <c r="X33" s="616"/>
      <c r="Y33" s="209"/>
      <c r="Z33" s="184"/>
      <c r="AA33" s="616"/>
      <c r="AB33" s="209"/>
      <c r="AC33" s="184"/>
      <c r="AD33" s="616"/>
      <c r="AE33" s="209"/>
      <c r="AF33" s="184"/>
      <c r="AG33" s="616"/>
      <c r="AH33" s="209"/>
      <c r="AI33" s="184"/>
      <c r="AJ33" s="616"/>
      <c r="AK33" s="209"/>
      <c r="AL33" s="184"/>
      <c r="AM33" s="616"/>
      <c r="AN33" s="209"/>
      <c r="AO33" s="184"/>
      <c r="AP33" s="616"/>
      <c r="AQ33" s="209"/>
      <c r="AR33" s="184"/>
      <c r="AS33" s="616"/>
      <c r="AT33" s="209"/>
      <c r="AU33" s="184"/>
      <c r="AV33" s="616"/>
      <c r="AW33" s="209"/>
      <c r="AX33" s="184"/>
      <c r="AY33" s="616"/>
      <c r="AZ33" s="209"/>
      <c r="BA33" s="184"/>
      <c r="BB33" s="617"/>
      <c r="BC33" s="211"/>
      <c r="BD33" s="642"/>
      <c r="BE33" s="211"/>
      <c r="BF33" s="31"/>
      <c r="BG33" s="651"/>
      <c r="BH33" s="619"/>
      <c r="BI33" s="619"/>
      <c r="BJ33" s="619"/>
      <c r="BK33" s="619"/>
      <c r="BL33" s="652"/>
      <c r="BN33" s="651"/>
      <c r="BO33" s="619"/>
      <c r="BP33" s="619"/>
      <c r="BQ33" s="624"/>
      <c r="BR33" s="660"/>
      <c r="BS33" s="647"/>
      <c r="BT33" s="335"/>
      <c r="BU33" s="619"/>
      <c r="BV33" s="880"/>
      <c r="BW33" s="92"/>
      <c r="BX33" s="31"/>
      <c r="BY33" s="92"/>
      <c r="BZ33" s="92"/>
      <c r="CA33" s="92"/>
      <c r="CB33" s="92"/>
      <c r="CC33" s="92"/>
      <c r="CD33" s="92"/>
      <c r="CE33" s="92"/>
      <c r="CF33" s="92"/>
      <c r="CG33" s="92"/>
      <c r="CH33" s="92"/>
      <c r="CI33" s="92"/>
      <c r="CJ33" s="31"/>
      <c r="CK33" s="95"/>
      <c r="CM33" s="202"/>
      <c r="CN33" s="31"/>
      <c r="CO33" s="202"/>
      <c r="CP33" s="31"/>
      <c r="CQ33" s="202"/>
      <c r="CS33" s="634"/>
      <c r="CU33" s="638"/>
      <c r="CV33" s="22"/>
    </row>
    <row r="34" spans="2:100" x14ac:dyDescent="0.25">
      <c r="B34" s="600"/>
      <c r="C34" s="601"/>
      <c r="D34" s="601"/>
      <c r="E34" s="605"/>
      <c r="F34" s="603"/>
      <c r="G34" s="607"/>
      <c r="H34" s="607"/>
      <c r="I34" s="607"/>
      <c r="J34" s="610"/>
      <c r="K34" s="611"/>
      <c r="L34" s="179"/>
      <c r="M34" s="613"/>
      <c r="N34" s="180"/>
      <c r="O34" s="181"/>
      <c r="P34" s="181"/>
      <c r="Q34" s="182"/>
      <c r="R34" s="616"/>
      <c r="S34" s="209"/>
      <c r="T34" s="184"/>
      <c r="U34" s="616"/>
      <c r="V34" s="209"/>
      <c r="W34" s="184"/>
      <c r="X34" s="616"/>
      <c r="Y34" s="209"/>
      <c r="Z34" s="184"/>
      <c r="AA34" s="616"/>
      <c r="AB34" s="209"/>
      <c r="AC34" s="184"/>
      <c r="AD34" s="616"/>
      <c r="AE34" s="209"/>
      <c r="AF34" s="184"/>
      <c r="AG34" s="616"/>
      <c r="AH34" s="209"/>
      <c r="AI34" s="184"/>
      <c r="AJ34" s="616"/>
      <c r="AK34" s="209"/>
      <c r="AL34" s="184"/>
      <c r="AM34" s="616"/>
      <c r="AN34" s="209"/>
      <c r="AO34" s="184"/>
      <c r="AP34" s="616"/>
      <c r="AQ34" s="209"/>
      <c r="AR34" s="184"/>
      <c r="AS34" s="616"/>
      <c r="AT34" s="209"/>
      <c r="AU34" s="184"/>
      <c r="AV34" s="616"/>
      <c r="AW34" s="209"/>
      <c r="AX34" s="184"/>
      <c r="AY34" s="616"/>
      <c r="AZ34" s="209"/>
      <c r="BA34" s="184"/>
      <c r="BB34" s="617"/>
      <c r="BC34" s="211"/>
      <c r="BD34" s="642"/>
      <c r="BE34" s="211"/>
      <c r="BF34" s="31"/>
      <c r="BG34" s="651"/>
      <c r="BH34" s="619"/>
      <c r="BI34" s="619"/>
      <c r="BJ34" s="619"/>
      <c r="BK34" s="619"/>
      <c r="BL34" s="652"/>
      <c r="BN34" s="651"/>
      <c r="BO34" s="619"/>
      <c r="BP34" s="619"/>
      <c r="BQ34" s="624"/>
      <c r="BR34" s="660"/>
      <c r="BS34" s="647"/>
      <c r="BT34" s="335"/>
      <c r="BU34" s="619"/>
      <c r="BV34" s="880"/>
      <c r="BW34" s="92"/>
      <c r="BX34" s="31"/>
      <c r="BY34" s="92"/>
      <c r="BZ34" s="92"/>
      <c r="CA34" s="92"/>
      <c r="CB34" s="92"/>
      <c r="CC34" s="92"/>
      <c r="CD34" s="92"/>
      <c r="CE34" s="92"/>
      <c r="CF34" s="92"/>
      <c r="CG34" s="92"/>
      <c r="CH34" s="92"/>
      <c r="CI34" s="92"/>
      <c r="CJ34" s="31"/>
      <c r="CK34" s="95"/>
      <c r="CM34" s="202"/>
      <c r="CN34" s="31"/>
      <c r="CO34" s="202"/>
      <c r="CP34" s="31"/>
      <c r="CQ34" s="202"/>
      <c r="CS34" s="634"/>
      <c r="CU34" s="638"/>
      <c r="CV34" s="22"/>
    </row>
    <row r="35" spans="2:100" x14ac:dyDescent="0.25">
      <c r="B35" s="600"/>
      <c r="C35" s="601"/>
      <c r="D35" s="601"/>
      <c r="E35" s="605"/>
      <c r="F35" s="603"/>
      <c r="G35" s="607"/>
      <c r="H35" s="607"/>
      <c r="I35" s="607"/>
      <c r="J35" s="610"/>
      <c r="K35" s="603"/>
      <c r="L35" s="179"/>
      <c r="M35" s="613"/>
      <c r="N35" s="180"/>
      <c r="O35" s="181"/>
      <c r="P35" s="181"/>
      <c r="Q35" s="182"/>
      <c r="R35" s="616"/>
      <c r="S35" s="209"/>
      <c r="T35" s="184"/>
      <c r="U35" s="616"/>
      <c r="V35" s="209"/>
      <c r="W35" s="184"/>
      <c r="X35" s="616"/>
      <c r="Y35" s="209"/>
      <c r="Z35" s="184"/>
      <c r="AA35" s="616"/>
      <c r="AB35" s="209"/>
      <c r="AC35" s="184"/>
      <c r="AD35" s="616"/>
      <c r="AE35" s="209"/>
      <c r="AF35" s="184"/>
      <c r="AG35" s="616"/>
      <c r="AH35" s="209"/>
      <c r="AI35" s="184"/>
      <c r="AJ35" s="616"/>
      <c r="AK35" s="209"/>
      <c r="AL35" s="184"/>
      <c r="AM35" s="616"/>
      <c r="AN35" s="209"/>
      <c r="AO35" s="184"/>
      <c r="AP35" s="616"/>
      <c r="AQ35" s="209"/>
      <c r="AR35" s="184"/>
      <c r="AS35" s="616"/>
      <c r="AT35" s="209"/>
      <c r="AU35" s="184"/>
      <c r="AV35" s="616"/>
      <c r="AW35" s="209"/>
      <c r="AX35" s="184"/>
      <c r="AY35" s="616"/>
      <c r="AZ35" s="209"/>
      <c r="BA35" s="184"/>
      <c r="BB35" s="617"/>
      <c r="BC35" s="211"/>
      <c r="BD35" s="642"/>
      <c r="BE35" s="211"/>
      <c r="BF35" s="31"/>
      <c r="BG35" s="651"/>
      <c r="BH35" s="619"/>
      <c r="BI35" s="619"/>
      <c r="BJ35" s="619"/>
      <c r="BK35" s="619"/>
      <c r="BL35" s="652"/>
      <c r="BN35" s="651"/>
      <c r="BO35" s="619"/>
      <c r="BP35" s="619"/>
      <c r="BQ35" s="624"/>
      <c r="BR35" s="660"/>
      <c r="BS35" s="647"/>
      <c r="BT35" s="335"/>
      <c r="BU35" s="619"/>
      <c r="BV35" s="880"/>
      <c r="BW35" s="92"/>
      <c r="BX35" s="31"/>
      <c r="BY35" s="92"/>
      <c r="BZ35" s="92"/>
      <c r="CA35" s="92"/>
      <c r="CB35" s="92"/>
      <c r="CC35" s="92"/>
      <c r="CD35" s="92"/>
      <c r="CE35" s="92"/>
      <c r="CF35" s="92"/>
      <c r="CG35" s="92"/>
      <c r="CH35" s="92"/>
      <c r="CI35" s="92"/>
      <c r="CJ35" s="31"/>
      <c r="CK35" s="95"/>
      <c r="CM35" s="202"/>
      <c r="CN35" s="31"/>
      <c r="CO35" s="202"/>
      <c r="CP35" s="31"/>
      <c r="CQ35" s="202"/>
      <c r="CS35" s="634"/>
      <c r="CU35" s="638"/>
      <c r="CV35" s="22"/>
    </row>
    <row r="36" spans="2:100" x14ac:dyDescent="0.25">
      <c r="B36" s="600"/>
      <c r="C36" s="601"/>
      <c r="D36" s="601"/>
      <c r="E36" s="605"/>
      <c r="F36" s="603"/>
      <c r="G36" s="607"/>
      <c r="H36" s="607"/>
      <c r="I36" s="607"/>
      <c r="J36" s="610"/>
      <c r="K36" s="611"/>
      <c r="L36" s="179"/>
      <c r="M36" s="613"/>
      <c r="N36" s="180"/>
      <c r="O36" s="181"/>
      <c r="P36" s="181"/>
      <c r="Q36" s="182"/>
      <c r="R36" s="616"/>
      <c r="S36" s="209"/>
      <c r="T36" s="184"/>
      <c r="U36" s="616"/>
      <c r="V36" s="209"/>
      <c r="W36" s="184"/>
      <c r="X36" s="616"/>
      <c r="Y36" s="209"/>
      <c r="Z36" s="184"/>
      <c r="AA36" s="616"/>
      <c r="AB36" s="209"/>
      <c r="AC36" s="184"/>
      <c r="AD36" s="616"/>
      <c r="AE36" s="209"/>
      <c r="AF36" s="184"/>
      <c r="AG36" s="616"/>
      <c r="AH36" s="209"/>
      <c r="AI36" s="184"/>
      <c r="AJ36" s="616"/>
      <c r="AK36" s="209"/>
      <c r="AL36" s="184"/>
      <c r="AM36" s="616"/>
      <c r="AN36" s="209"/>
      <c r="AO36" s="184"/>
      <c r="AP36" s="616"/>
      <c r="AQ36" s="209"/>
      <c r="AR36" s="184"/>
      <c r="AS36" s="616"/>
      <c r="AT36" s="209"/>
      <c r="AU36" s="184"/>
      <c r="AV36" s="616"/>
      <c r="AW36" s="209"/>
      <c r="AX36" s="184"/>
      <c r="AY36" s="616"/>
      <c r="AZ36" s="209"/>
      <c r="BA36" s="184"/>
      <c r="BB36" s="617"/>
      <c r="BC36" s="211"/>
      <c r="BD36" s="642"/>
      <c r="BE36" s="211"/>
      <c r="BF36" s="31"/>
      <c r="BG36" s="651"/>
      <c r="BH36" s="619"/>
      <c r="BI36" s="619"/>
      <c r="BJ36" s="619"/>
      <c r="BK36" s="619"/>
      <c r="BL36" s="652"/>
      <c r="BN36" s="651"/>
      <c r="BO36" s="619"/>
      <c r="BP36" s="619"/>
      <c r="BQ36" s="624"/>
      <c r="BR36" s="660"/>
      <c r="BS36" s="647"/>
      <c r="BT36" s="335"/>
      <c r="BU36" s="619"/>
      <c r="BV36" s="880"/>
      <c r="BW36" s="92"/>
      <c r="BX36" s="31"/>
      <c r="BY36" s="92"/>
      <c r="BZ36" s="92"/>
      <c r="CA36" s="92"/>
      <c r="CB36" s="92"/>
      <c r="CC36" s="92"/>
      <c r="CD36" s="92"/>
      <c r="CE36" s="92"/>
      <c r="CF36" s="92"/>
      <c r="CG36" s="92"/>
      <c r="CH36" s="92"/>
      <c r="CI36" s="92"/>
      <c r="CJ36" s="31"/>
      <c r="CK36" s="95"/>
      <c r="CM36" s="202"/>
      <c r="CN36" s="31"/>
      <c r="CO36" s="202"/>
      <c r="CP36" s="31"/>
      <c r="CQ36" s="202"/>
      <c r="CS36" s="634"/>
      <c r="CU36" s="638"/>
      <c r="CV36" s="22"/>
    </row>
    <row r="37" spans="2:100" x14ac:dyDescent="0.25">
      <c r="B37" s="600"/>
      <c r="C37" s="601"/>
      <c r="D37" s="601"/>
      <c r="E37" s="605"/>
      <c r="F37" s="603"/>
      <c r="G37" s="607"/>
      <c r="H37" s="607"/>
      <c r="I37" s="607"/>
      <c r="J37" s="610"/>
      <c r="K37" s="603"/>
      <c r="L37" s="179"/>
      <c r="M37" s="613"/>
      <c r="N37" s="180"/>
      <c r="O37" s="181"/>
      <c r="P37" s="181"/>
      <c r="Q37" s="182"/>
      <c r="R37" s="616"/>
      <c r="S37" s="209"/>
      <c r="T37" s="184"/>
      <c r="U37" s="616"/>
      <c r="V37" s="209"/>
      <c r="W37" s="184"/>
      <c r="X37" s="616"/>
      <c r="Y37" s="209"/>
      <c r="Z37" s="184"/>
      <c r="AA37" s="616"/>
      <c r="AB37" s="209"/>
      <c r="AC37" s="184"/>
      <c r="AD37" s="616"/>
      <c r="AE37" s="209"/>
      <c r="AF37" s="184"/>
      <c r="AG37" s="616"/>
      <c r="AH37" s="209"/>
      <c r="AI37" s="184"/>
      <c r="AJ37" s="616"/>
      <c r="AK37" s="209"/>
      <c r="AL37" s="184"/>
      <c r="AM37" s="616"/>
      <c r="AN37" s="209"/>
      <c r="AO37" s="184"/>
      <c r="AP37" s="616"/>
      <c r="AQ37" s="209"/>
      <c r="AR37" s="184"/>
      <c r="AS37" s="616"/>
      <c r="AT37" s="209"/>
      <c r="AU37" s="184"/>
      <c r="AV37" s="616"/>
      <c r="AW37" s="209"/>
      <c r="AX37" s="184"/>
      <c r="AY37" s="616"/>
      <c r="AZ37" s="209"/>
      <c r="BA37" s="184"/>
      <c r="BB37" s="617"/>
      <c r="BC37" s="211"/>
      <c r="BD37" s="642"/>
      <c r="BE37" s="211"/>
      <c r="BF37" s="31"/>
      <c r="BG37" s="651"/>
      <c r="BH37" s="619"/>
      <c r="BI37" s="619"/>
      <c r="BJ37" s="619"/>
      <c r="BK37" s="619"/>
      <c r="BL37" s="652"/>
      <c r="BN37" s="651"/>
      <c r="BO37" s="619"/>
      <c r="BP37" s="619"/>
      <c r="BQ37" s="624"/>
      <c r="BR37" s="660"/>
      <c r="BS37" s="647"/>
      <c r="BT37" s="335"/>
      <c r="BU37" s="619"/>
      <c r="BV37" s="880"/>
      <c r="BW37" s="92"/>
      <c r="BX37" s="31"/>
      <c r="BY37" s="92"/>
      <c r="BZ37" s="92"/>
      <c r="CA37" s="92"/>
      <c r="CB37" s="92"/>
      <c r="CC37" s="92"/>
      <c r="CD37" s="92"/>
      <c r="CE37" s="92"/>
      <c r="CF37" s="92"/>
      <c r="CG37" s="92"/>
      <c r="CH37" s="92"/>
      <c r="CI37" s="92"/>
      <c r="CJ37" s="31"/>
      <c r="CK37" s="95"/>
      <c r="CM37" s="202"/>
      <c r="CN37" s="31"/>
      <c r="CO37" s="202"/>
      <c r="CP37" s="31"/>
      <c r="CQ37" s="202"/>
      <c r="CS37" s="634"/>
      <c r="CU37" s="638"/>
      <c r="CV37" s="22"/>
    </row>
    <row r="38" spans="2:100" x14ac:dyDescent="0.25">
      <c r="B38" s="600"/>
      <c r="C38" s="601"/>
      <c r="D38" s="601"/>
      <c r="E38" s="605"/>
      <c r="F38" s="603"/>
      <c r="G38" s="607"/>
      <c r="H38" s="607"/>
      <c r="I38" s="607"/>
      <c r="J38" s="610"/>
      <c r="K38" s="611"/>
      <c r="L38" s="179"/>
      <c r="M38" s="613"/>
      <c r="N38" s="180"/>
      <c r="O38" s="181"/>
      <c r="P38" s="181"/>
      <c r="Q38" s="182"/>
      <c r="R38" s="616"/>
      <c r="S38" s="209"/>
      <c r="T38" s="184"/>
      <c r="U38" s="616"/>
      <c r="V38" s="209"/>
      <c r="W38" s="184"/>
      <c r="X38" s="616"/>
      <c r="Y38" s="209"/>
      <c r="Z38" s="184"/>
      <c r="AA38" s="616"/>
      <c r="AB38" s="209"/>
      <c r="AC38" s="184"/>
      <c r="AD38" s="616"/>
      <c r="AE38" s="209"/>
      <c r="AF38" s="184"/>
      <c r="AG38" s="616"/>
      <c r="AH38" s="209"/>
      <c r="AI38" s="184"/>
      <c r="AJ38" s="616"/>
      <c r="AK38" s="209"/>
      <c r="AL38" s="184"/>
      <c r="AM38" s="616"/>
      <c r="AN38" s="209"/>
      <c r="AO38" s="184"/>
      <c r="AP38" s="616"/>
      <c r="AQ38" s="209"/>
      <c r="AR38" s="184"/>
      <c r="AS38" s="616"/>
      <c r="AT38" s="209"/>
      <c r="AU38" s="184"/>
      <c r="AV38" s="616"/>
      <c r="AW38" s="209"/>
      <c r="AX38" s="184"/>
      <c r="AY38" s="616"/>
      <c r="AZ38" s="209"/>
      <c r="BA38" s="184"/>
      <c r="BB38" s="617"/>
      <c r="BC38" s="211"/>
      <c r="BD38" s="642"/>
      <c r="BE38" s="211"/>
      <c r="BF38" s="31"/>
      <c r="BG38" s="651"/>
      <c r="BH38" s="619"/>
      <c r="BI38" s="619"/>
      <c r="BJ38" s="619"/>
      <c r="BK38" s="619"/>
      <c r="BL38" s="652"/>
      <c r="BN38" s="651"/>
      <c r="BO38" s="619"/>
      <c r="BP38" s="619"/>
      <c r="BQ38" s="624"/>
      <c r="BR38" s="660"/>
      <c r="BS38" s="647"/>
      <c r="BT38" s="335"/>
      <c r="BU38" s="619"/>
      <c r="BV38" s="880"/>
      <c r="BW38" s="92"/>
      <c r="BX38" s="31"/>
      <c r="BY38" s="92"/>
      <c r="BZ38" s="92"/>
      <c r="CA38" s="92"/>
      <c r="CB38" s="92"/>
      <c r="CC38" s="92"/>
      <c r="CD38" s="92"/>
      <c r="CE38" s="92"/>
      <c r="CF38" s="92"/>
      <c r="CG38" s="92"/>
      <c r="CH38" s="92"/>
      <c r="CI38" s="92"/>
      <c r="CJ38" s="31"/>
      <c r="CK38" s="95"/>
      <c r="CM38" s="202"/>
      <c r="CN38" s="31"/>
      <c r="CO38" s="202"/>
      <c r="CP38" s="31"/>
      <c r="CQ38" s="202"/>
      <c r="CS38" s="634"/>
      <c r="CU38" s="638"/>
      <c r="CV38" s="22"/>
    </row>
    <row r="39" spans="2:100" x14ac:dyDescent="0.25">
      <c r="B39" s="600"/>
      <c r="C39" s="601"/>
      <c r="D39" s="601"/>
      <c r="E39" s="605"/>
      <c r="F39" s="603"/>
      <c r="G39" s="607"/>
      <c r="H39" s="607"/>
      <c r="I39" s="607"/>
      <c r="J39" s="610"/>
      <c r="K39" s="603"/>
      <c r="L39" s="179"/>
      <c r="M39" s="613"/>
      <c r="N39" s="180"/>
      <c r="O39" s="181"/>
      <c r="P39" s="181"/>
      <c r="Q39" s="182"/>
      <c r="R39" s="616"/>
      <c r="S39" s="209"/>
      <c r="T39" s="184"/>
      <c r="U39" s="616"/>
      <c r="V39" s="209"/>
      <c r="W39" s="184"/>
      <c r="X39" s="616"/>
      <c r="Y39" s="209"/>
      <c r="Z39" s="184"/>
      <c r="AA39" s="616"/>
      <c r="AB39" s="209"/>
      <c r="AC39" s="184"/>
      <c r="AD39" s="616"/>
      <c r="AE39" s="209"/>
      <c r="AF39" s="184"/>
      <c r="AG39" s="616"/>
      <c r="AH39" s="209"/>
      <c r="AI39" s="184"/>
      <c r="AJ39" s="616"/>
      <c r="AK39" s="209"/>
      <c r="AL39" s="184"/>
      <c r="AM39" s="616"/>
      <c r="AN39" s="209"/>
      <c r="AO39" s="184"/>
      <c r="AP39" s="616"/>
      <c r="AQ39" s="209"/>
      <c r="AR39" s="184"/>
      <c r="AS39" s="616"/>
      <c r="AT39" s="209"/>
      <c r="AU39" s="184"/>
      <c r="AV39" s="616"/>
      <c r="AW39" s="209"/>
      <c r="AX39" s="184"/>
      <c r="AY39" s="616"/>
      <c r="AZ39" s="209"/>
      <c r="BA39" s="184"/>
      <c r="BB39" s="617"/>
      <c r="BC39" s="211"/>
      <c r="BD39" s="642"/>
      <c r="BE39" s="211"/>
      <c r="BF39" s="31"/>
      <c r="BG39" s="651"/>
      <c r="BH39" s="619"/>
      <c r="BI39" s="619"/>
      <c r="BJ39" s="619"/>
      <c r="BK39" s="619"/>
      <c r="BL39" s="652"/>
      <c r="BN39" s="651"/>
      <c r="BO39" s="619"/>
      <c r="BP39" s="619"/>
      <c r="BQ39" s="624"/>
      <c r="BR39" s="660"/>
      <c r="BS39" s="647"/>
      <c r="BT39" s="335"/>
      <c r="BU39" s="619"/>
      <c r="BV39" s="880"/>
      <c r="BW39" s="92"/>
      <c r="BX39" s="31"/>
      <c r="BY39" s="92"/>
      <c r="BZ39" s="92"/>
      <c r="CA39" s="92"/>
      <c r="CB39" s="92"/>
      <c r="CC39" s="92"/>
      <c r="CD39" s="92"/>
      <c r="CE39" s="92"/>
      <c r="CF39" s="92"/>
      <c r="CG39" s="92"/>
      <c r="CH39" s="92"/>
      <c r="CI39" s="92"/>
      <c r="CJ39" s="31"/>
      <c r="CK39" s="95"/>
      <c r="CM39" s="202"/>
      <c r="CN39" s="31"/>
      <c r="CO39" s="202"/>
      <c r="CP39" s="31"/>
      <c r="CQ39" s="202"/>
      <c r="CS39" s="634"/>
      <c r="CU39" s="638"/>
      <c r="CV39" s="22"/>
    </row>
    <row r="40" spans="2:100" x14ac:dyDescent="0.25">
      <c r="B40" s="600"/>
      <c r="C40" s="601"/>
      <c r="D40" s="601"/>
      <c r="E40" s="605"/>
      <c r="F40" s="603"/>
      <c r="G40" s="607"/>
      <c r="H40" s="607"/>
      <c r="I40" s="607"/>
      <c r="J40" s="610"/>
      <c r="K40" s="603"/>
      <c r="L40" s="179"/>
      <c r="M40" s="613"/>
      <c r="N40" s="180"/>
      <c r="O40" s="181"/>
      <c r="P40" s="181"/>
      <c r="Q40" s="182"/>
      <c r="R40" s="616"/>
      <c r="S40" s="209"/>
      <c r="T40" s="184"/>
      <c r="U40" s="616"/>
      <c r="V40" s="209"/>
      <c r="W40" s="184"/>
      <c r="X40" s="616"/>
      <c r="Y40" s="209"/>
      <c r="Z40" s="184"/>
      <c r="AA40" s="616"/>
      <c r="AB40" s="209"/>
      <c r="AC40" s="184"/>
      <c r="AD40" s="616"/>
      <c r="AE40" s="209"/>
      <c r="AF40" s="184"/>
      <c r="AG40" s="616"/>
      <c r="AH40" s="209"/>
      <c r="AI40" s="184"/>
      <c r="AJ40" s="616"/>
      <c r="AK40" s="209"/>
      <c r="AL40" s="184"/>
      <c r="AM40" s="616"/>
      <c r="AN40" s="209"/>
      <c r="AO40" s="184"/>
      <c r="AP40" s="616"/>
      <c r="AQ40" s="209"/>
      <c r="AR40" s="184"/>
      <c r="AS40" s="616"/>
      <c r="AT40" s="209"/>
      <c r="AU40" s="184"/>
      <c r="AV40" s="616"/>
      <c r="AW40" s="209"/>
      <c r="AX40" s="184"/>
      <c r="AY40" s="616"/>
      <c r="AZ40" s="209"/>
      <c r="BA40" s="184"/>
      <c r="BB40" s="617"/>
      <c r="BC40" s="211"/>
      <c r="BD40" s="642"/>
      <c r="BE40" s="211"/>
      <c r="BF40" s="31"/>
      <c r="BG40" s="651"/>
      <c r="BH40" s="619"/>
      <c r="BI40" s="619"/>
      <c r="BJ40" s="619"/>
      <c r="BK40" s="619"/>
      <c r="BL40" s="652"/>
      <c r="BN40" s="651"/>
      <c r="BO40" s="619"/>
      <c r="BP40" s="619"/>
      <c r="BQ40" s="624"/>
      <c r="BR40" s="660"/>
      <c r="BS40" s="647"/>
      <c r="BT40" s="335"/>
      <c r="BU40" s="619"/>
      <c r="BV40" s="880"/>
      <c r="BW40" s="92"/>
      <c r="BX40" s="31"/>
      <c r="BY40" s="92"/>
      <c r="BZ40" s="92"/>
      <c r="CA40" s="92"/>
      <c r="CB40" s="92"/>
      <c r="CC40" s="92"/>
      <c r="CD40" s="92"/>
      <c r="CE40" s="92"/>
      <c r="CF40" s="92"/>
      <c r="CG40" s="92"/>
      <c r="CH40" s="92"/>
      <c r="CI40" s="92"/>
      <c r="CJ40" s="31"/>
      <c r="CK40" s="95"/>
      <c r="CM40" s="202"/>
      <c r="CN40" s="31"/>
      <c r="CO40" s="202"/>
      <c r="CP40" s="31"/>
      <c r="CQ40" s="202"/>
      <c r="CS40" s="634"/>
      <c r="CU40" s="638"/>
      <c r="CV40" s="22"/>
    </row>
    <row r="41" spans="2:100" x14ac:dyDescent="0.25">
      <c r="B41" s="600"/>
      <c r="C41" s="601"/>
      <c r="D41" s="601"/>
      <c r="E41" s="605"/>
      <c r="F41" s="603"/>
      <c r="G41" s="607"/>
      <c r="H41" s="607"/>
      <c r="I41" s="607"/>
      <c r="J41" s="610"/>
      <c r="K41" s="603"/>
      <c r="L41" s="179"/>
      <c r="M41" s="613"/>
      <c r="N41" s="180"/>
      <c r="O41" s="181"/>
      <c r="P41" s="181"/>
      <c r="Q41" s="182"/>
      <c r="R41" s="616"/>
      <c r="S41" s="209"/>
      <c r="T41" s="184"/>
      <c r="U41" s="616"/>
      <c r="V41" s="209"/>
      <c r="W41" s="184"/>
      <c r="X41" s="616"/>
      <c r="Y41" s="209"/>
      <c r="Z41" s="184"/>
      <c r="AA41" s="616"/>
      <c r="AB41" s="209"/>
      <c r="AC41" s="184"/>
      <c r="AD41" s="616"/>
      <c r="AE41" s="209"/>
      <c r="AF41" s="184"/>
      <c r="AG41" s="616"/>
      <c r="AH41" s="209"/>
      <c r="AI41" s="184"/>
      <c r="AJ41" s="616"/>
      <c r="AK41" s="209"/>
      <c r="AL41" s="184"/>
      <c r="AM41" s="616"/>
      <c r="AN41" s="209"/>
      <c r="AO41" s="184"/>
      <c r="AP41" s="616"/>
      <c r="AQ41" s="209"/>
      <c r="AR41" s="184"/>
      <c r="AS41" s="616"/>
      <c r="AT41" s="209"/>
      <c r="AU41" s="184"/>
      <c r="AV41" s="616"/>
      <c r="AW41" s="209"/>
      <c r="AX41" s="184"/>
      <c r="AY41" s="616"/>
      <c r="AZ41" s="209"/>
      <c r="BA41" s="184"/>
      <c r="BB41" s="617"/>
      <c r="BC41" s="211"/>
      <c r="BD41" s="642"/>
      <c r="BE41" s="211"/>
      <c r="BF41" s="31"/>
      <c r="BG41" s="651"/>
      <c r="BH41" s="619"/>
      <c r="BI41" s="619"/>
      <c r="BJ41" s="619"/>
      <c r="BK41" s="619"/>
      <c r="BL41" s="652"/>
      <c r="BN41" s="651"/>
      <c r="BO41" s="619"/>
      <c r="BP41" s="619"/>
      <c r="BQ41" s="624"/>
      <c r="BR41" s="660"/>
      <c r="BS41" s="647"/>
      <c r="BT41" s="335"/>
      <c r="BU41" s="619"/>
      <c r="BV41" s="880"/>
      <c r="BW41" s="92"/>
      <c r="BX41" s="31"/>
      <c r="BY41" s="92"/>
      <c r="BZ41" s="92"/>
      <c r="CA41" s="92"/>
      <c r="CB41" s="92"/>
      <c r="CC41" s="92"/>
      <c r="CD41" s="92"/>
      <c r="CE41" s="92"/>
      <c r="CF41" s="92"/>
      <c r="CG41" s="92"/>
      <c r="CH41" s="92"/>
      <c r="CI41" s="92"/>
      <c r="CJ41" s="31"/>
      <c r="CK41" s="95"/>
      <c r="CM41" s="202"/>
      <c r="CN41" s="31"/>
      <c r="CO41" s="202"/>
      <c r="CP41" s="31"/>
      <c r="CQ41" s="202"/>
      <c r="CS41" s="634"/>
      <c r="CU41" s="638"/>
      <c r="CV41" s="22"/>
    </row>
    <row r="42" spans="2:100" x14ac:dyDescent="0.25">
      <c r="B42" s="600"/>
      <c r="C42" s="601"/>
      <c r="D42" s="601"/>
      <c r="E42" s="605"/>
      <c r="F42" s="603"/>
      <c r="G42" s="607"/>
      <c r="H42" s="607"/>
      <c r="I42" s="607"/>
      <c r="J42" s="610"/>
      <c r="K42" s="611"/>
      <c r="L42" s="179"/>
      <c r="M42" s="613"/>
      <c r="N42" s="180"/>
      <c r="O42" s="181"/>
      <c r="P42" s="181"/>
      <c r="Q42" s="182"/>
      <c r="R42" s="616"/>
      <c r="S42" s="209"/>
      <c r="T42" s="184"/>
      <c r="U42" s="616"/>
      <c r="V42" s="209"/>
      <c r="W42" s="184"/>
      <c r="X42" s="616"/>
      <c r="Y42" s="209"/>
      <c r="Z42" s="184"/>
      <c r="AA42" s="616"/>
      <c r="AB42" s="209"/>
      <c r="AC42" s="184"/>
      <c r="AD42" s="616"/>
      <c r="AE42" s="209"/>
      <c r="AF42" s="184"/>
      <c r="AG42" s="616"/>
      <c r="AH42" s="209"/>
      <c r="AI42" s="184"/>
      <c r="AJ42" s="616"/>
      <c r="AK42" s="209"/>
      <c r="AL42" s="184"/>
      <c r="AM42" s="616"/>
      <c r="AN42" s="209"/>
      <c r="AO42" s="184"/>
      <c r="AP42" s="616"/>
      <c r="AQ42" s="209"/>
      <c r="AR42" s="184"/>
      <c r="AS42" s="616"/>
      <c r="AT42" s="209"/>
      <c r="AU42" s="184"/>
      <c r="AV42" s="616"/>
      <c r="AW42" s="209"/>
      <c r="AX42" s="184"/>
      <c r="AY42" s="616"/>
      <c r="AZ42" s="209"/>
      <c r="BA42" s="184"/>
      <c r="BB42" s="617"/>
      <c r="BC42" s="211"/>
      <c r="BD42" s="642"/>
      <c r="BE42" s="211"/>
      <c r="BF42" s="31"/>
      <c r="BG42" s="651"/>
      <c r="BH42" s="619"/>
      <c r="BI42" s="619"/>
      <c r="BJ42" s="619"/>
      <c r="BK42" s="619"/>
      <c r="BL42" s="652"/>
      <c r="BN42" s="651"/>
      <c r="BO42" s="619"/>
      <c r="BP42" s="619"/>
      <c r="BQ42" s="624"/>
      <c r="BR42" s="660"/>
      <c r="BS42" s="647"/>
      <c r="BT42" s="335"/>
      <c r="BU42" s="619"/>
      <c r="BV42" s="880"/>
      <c r="BW42" s="92"/>
      <c r="BX42" s="31"/>
      <c r="BY42" s="92"/>
      <c r="BZ42" s="92"/>
      <c r="CA42" s="92"/>
      <c r="CB42" s="92"/>
      <c r="CC42" s="92"/>
      <c r="CD42" s="92"/>
      <c r="CE42" s="92"/>
      <c r="CF42" s="92"/>
      <c r="CG42" s="92"/>
      <c r="CH42" s="92"/>
      <c r="CI42" s="92"/>
      <c r="CJ42" s="31"/>
      <c r="CK42" s="95"/>
      <c r="CM42" s="202"/>
      <c r="CN42" s="31"/>
      <c r="CO42" s="202"/>
      <c r="CP42" s="31"/>
      <c r="CQ42" s="202"/>
      <c r="CS42" s="634"/>
      <c r="CU42" s="638"/>
      <c r="CV42" s="22"/>
    </row>
    <row r="43" spans="2:100" x14ac:dyDescent="0.25">
      <c r="B43" s="600"/>
      <c r="C43" s="601"/>
      <c r="D43" s="601"/>
      <c r="E43" s="605"/>
      <c r="F43" s="603"/>
      <c r="G43" s="607"/>
      <c r="H43" s="607"/>
      <c r="I43" s="607"/>
      <c r="J43" s="610"/>
      <c r="K43" s="611"/>
      <c r="L43" s="179"/>
      <c r="M43" s="613"/>
      <c r="N43" s="180"/>
      <c r="O43" s="181"/>
      <c r="P43" s="181"/>
      <c r="Q43" s="182"/>
      <c r="R43" s="616"/>
      <c r="S43" s="209"/>
      <c r="T43" s="184"/>
      <c r="U43" s="616"/>
      <c r="V43" s="209"/>
      <c r="W43" s="184"/>
      <c r="X43" s="616"/>
      <c r="Y43" s="209"/>
      <c r="Z43" s="184"/>
      <c r="AA43" s="616"/>
      <c r="AB43" s="209"/>
      <c r="AC43" s="184"/>
      <c r="AD43" s="616"/>
      <c r="AE43" s="209"/>
      <c r="AF43" s="184"/>
      <c r="AG43" s="616"/>
      <c r="AH43" s="209"/>
      <c r="AI43" s="184"/>
      <c r="AJ43" s="616"/>
      <c r="AK43" s="209"/>
      <c r="AL43" s="184"/>
      <c r="AM43" s="616"/>
      <c r="AN43" s="209"/>
      <c r="AO43" s="184"/>
      <c r="AP43" s="616"/>
      <c r="AQ43" s="209"/>
      <c r="AR43" s="184"/>
      <c r="AS43" s="616"/>
      <c r="AT43" s="209"/>
      <c r="AU43" s="184"/>
      <c r="AV43" s="616"/>
      <c r="AW43" s="209"/>
      <c r="AX43" s="184"/>
      <c r="AY43" s="616"/>
      <c r="AZ43" s="209"/>
      <c r="BA43" s="184"/>
      <c r="BB43" s="617"/>
      <c r="BC43" s="211"/>
      <c r="BD43" s="642"/>
      <c r="BE43" s="211"/>
      <c r="BF43" s="31"/>
      <c r="BG43" s="651"/>
      <c r="BH43" s="619"/>
      <c r="BI43" s="619"/>
      <c r="BJ43" s="619"/>
      <c r="BK43" s="619"/>
      <c r="BL43" s="652"/>
      <c r="BN43" s="651"/>
      <c r="BO43" s="619"/>
      <c r="BP43" s="619"/>
      <c r="BQ43" s="624"/>
      <c r="BR43" s="660"/>
      <c r="BS43" s="647"/>
      <c r="BT43" s="335"/>
      <c r="BU43" s="619"/>
      <c r="BV43" s="880"/>
      <c r="BW43" s="92"/>
      <c r="BX43" s="31"/>
      <c r="BY43" s="92"/>
      <c r="BZ43" s="92"/>
      <c r="CA43" s="92"/>
      <c r="CB43" s="92"/>
      <c r="CC43" s="92"/>
      <c r="CD43" s="92"/>
      <c r="CE43" s="92"/>
      <c r="CF43" s="92"/>
      <c r="CG43" s="92"/>
      <c r="CH43" s="92"/>
      <c r="CI43" s="92"/>
      <c r="CJ43" s="31"/>
      <c r="CK43" s="95"/>
      <c r="CM43" s="202"/>
      <c r="CN43" s="31"/>
      <c r="CO43" s="202"/>
      <c r="CP43" s="31"/>
      <c r="CQ43" s="202"/>
      <c r="CS43" s="634"/>
      <c r="CU43" s="638"/>
      <c r="CV43" s="22"/>
    </row>
    <row r="44" spans="2:100" x14ac:dyDescent="0.25">
      <c r="B44" s="600"/>
      <c r="C44" s="601"/>
      <c r="D44" s="601"/>
      <c r="E44" s="605"/>
      <c r="F44" s="603"/>
      <c r="G44" s="607"/>
      <c r="H44" s="607"/>
      <c r="I44" s="607"/>
      <c r="J44" s="610"/>
      <c r="K44" s="611"/>
      <c r="L44" s="179"/>
      <c r="M44" s="613"/>
      <c r="N44" s="180"/>
      <c r="O44" s="181"/>
      <c r="P44" s="181"/>
      <c r="Q44" s="182"/>
      <c r="R44" s="616"/>
      <c r="S44" s="209"/>
      <c r="T44" s="184"/>
      <c r="U44" s="616"/>
      <c r="V44" s="209"/>
      <c r="W44" s="184"/>
      <c r="X44" s="616"/>
      <c r="Y44" s="209"/>
      <c r="Z44" s="184"/>
      <c r="AA44" s="616"/>
      <c r="AB44" s="209"/>
      <c r="AC44" s="184"/>
      <c r="AD44" s="616"/>
      <c r="AE44" s="209"/>
      <c r="AF44" s="184"/>
      <c r="AG44" s="616"/>
      <c r="AH44" s="209"/>
      <c r="AI44" s="184"/>
      <c r="AJ44" s="616"/>
      <c r="AK44" s="209"/>
      <c r="AL44" s="184"/>
      <c r="AM44" s="616"/>
      <c r="AN44" s="209"/>
      <c r="AO44" s="184"/>
      <c r="AP44" s="616"/>
      <c r="AQ44" s="209"/>
      <c r="AR44" s="184"/>
      <c r="AS44" s="616"/>
      <c r="AT44" s="209"/>
      <c r="AU44" s="184"/>
      <c r="AV44" s="616"/>
      <c r="AW44" s="209"/>
      <c r="AX44" s="184"/>
      <c r="AY44" s="616"/>
      <c r="AZ44" s="209"/>
      <c r="BA44" s="184"/>
      <c r="BB44" s="617"/>
      <c r="BC44" s="211"/>
      <c r="BD44" s="642"/>
      <c r="BE44" s="211"/>
      <c r="BF44" s="31"/>
      <c r="BG44" s="651"/>
      <c r="BH44" s="619"/>
      <c r="BI44" s="619"/>
      <c r="BJ44" s="619"/>
      <c r="BK44" s="619"/>
      <c r="BL44" s="652"/>
      <c r="BN44" s="651"/>
      <c r="BO44" s="619"/>
      <c r="BP44" s="619"/>
      <c r="BQ44" s="624"/>
      <c r="BR44" s="660"/>
      <c r="BS44" s="647"/>
      <c r="BT44" s="335"/>
      <c r="BU44" s="619"/>
      <c r="BV44" s="880"/>
      <c r="BW44" s="92"/>
      <c r="BX44" s="31"/>
      <c r="BY44" s="92"/>
      <c r="BZ44" s="92"/>
      <c r="CA44" s="92"/>
      <c r="CB44" s="92"/>
      <c r="CC44" s="92"/>
      <c r="CD44" s="92"/>
      <c r="CE44" s="92"/>
      <c r="CF44" s="92"/>
      <c r="CG44" s="92"/>
      <c r="CH44" s="92"/>
      <c r="CI44" s="92"/>
      <c r="CJ44" s="31"/>
      <c r="CK44" s="95"/>
      <c r="CM44" s="202"/>
      <c r="CN44" s="31"/>
      <c r="CO44" s="202"/>
      <c r="CP44" s="31"/>
      <c r="CQ44" s="202"/>
      <c r="CS44" s="634"/>
      <c r="CU44" s="638"/>
      <c r="CV44" s="22"/>
    </row>
    <row r="45" spans="2:100" ht="16.5" customHeight="1" x14ac:dyDescent="0.25">
      <c r="B45" s="598"/>
      <c r="C45" s="599"/>
      <c r="D45" s="599"/>
      <c r="E45" s="604"/>
      <c r="F45" s="602"/>
      <c r="G45" s="606"/>
      <c r="H45" s="606"/>
      <c r="I45" s="606"/>
      <c r="J45" s="608"/>
      <c r="K45" s="609"/>
      <c r="L45" s="179"/>
      <c r="M45" s="613"/>
      <c r="N45" s="206"/>
      <c r="O45" s="207"/>
      <c r="P45" s="207"/>
      <c r="Q45" s="208"/>
      <c r="R45" s="615"/>
      <c r="S45" s="209"/>
      <c r="T45" s="210"/>
      <c r="U45" s="615"/>
      <c r="V45" s="209"/>
      <c r="W45" s="210"/>
      <c r="X45" s="615"/>
      <c r="Y45" s="209"/>
      <c r="Z45" s="210"/>
      <c r="AA45" s="615"/>
      <c r="AB45" s="209"/>
      <c r="AC45" s="210"/>
      <c r="AD45" s="615"/>
      <c r="AE45" s="209"/>
      <c r="AF45" s="210"/>
      <c r="AG45" s="615"/>
      <c r="AH45" s="209"/>
      <c r="AI45" s="210"/>
      <c r="AJ45" s="615"/>
      <c r="AK45" s="209"/>
      <c r="AL45" s="210"/>
      <c r="AM45" s="615"/>
      <c r="AN45" s="209"/>
      <c r="AO45" s="210"/>
      <c r="AP45" s="615"/>
      <c r="AQ45" s="209"/>
      <c r="AR45" s="210"/>
      <c r="AS45" s="615"/>
      <c r="AT45" s="209"/>
      <c r="AU45" s="210"/>
      <c r="AV45" s="615"/>
      <c r="AW45" s="209"/>
      <c r="AX45" s="210"/>
      <c r="AY45" s="616"/>
      <c r="AZ45" s="209"/>
      <c r="BA45" s="210"/>
      <c r="BB45" s="617"/>
      <c r="BC45" s="211"/>
      <c r="BD45" s="642"/>
      <c r="BE45" s="211"/>
      <c r="BF45" s="31"/>
      <c r="BG45" s="651"/>
      <c r="BH45" s="619"/>
      <c r="BI45" s="619"/>
      <c r="BJ45" s="619"/>
      <c r="BK45" s="619"/>
      <c r="BL45" s="652"/>
      <c r="BN45" s="651"/>
      <c r="BO45" s="619"/>
      <c r="BP45" s="619"/>
      <c r="BQ45" s="624"/>
      <c r="BR45" s="660"/>
      <c r="BS45" s="647"/>
      <c r="BT45" s="335"/>
      <c r="BU45" s="619"/>
      <c r="BV45" s="880"/>
      <c r="BW45" s="92"/>
      <c r="BX45" s="31"/>
      <c r="BY45" s="92"/>
      <c r="BZ45" s="92"/>
      <c r="CA45" s="92"/>
      <c r="CB45" s="92"/>
      <c r="CC45" s="92"/>
      <c r="CD45" s="92"/>
      <c r="CE45" s="92"/>
      <c r="CF45" s="92"/>
      <c r="CG45" s="92"/>
      <c r="CH45" s="92"/>
      <c r="CI45" s="92"/>
      <c r="CJ45" s="31"/>
      <c r="CK45" s="95"/>
      <c r="CL45" s="31"/>
      <c r="CM45" s="202"/>
      <c r="CN45" s="31"/>
      <c r="CO45" s="202"/>
      <c r="CP45" s="31"/>
      <c r="CQ45" s="202"/>
      <c r="CS45" s="634"/>
      <c r="CU45" s="638"/>
      <c r="CV45" s="32"/>
    </row>
    <row r="46" spans="2:100" x14ac:dyDescent="0.25">
      <c r="B46" s="600"/>
      <c r="C46" s="601"/>
      <c r="D46" s="601"/>
      <c r="E46" s="605"/>
      <c r="F46" s="603"/>
      <c r="G46" s="607"/>
      <c r="H46" s="607"/>
      <c r="I46" s="607"/>
      <c r="J46" s="610"/>
      <c r="K46" s="611"/>
      <c r="L46" s="179"/>
      <c r="M46" s="613"/>
      <c r="N46" s="180"/>
      <c r="O46" s="181"/>
      <c r="P46" s="181"/>
      <c r="Q46" s="182"/>
      <c r="R46" s="616"/>
      <c r="S46" s="209"/>
      <c r="T46" s="184"/>
      <c r="U46" s="616"/>
      <c r="V46" s="209"/>
      <c r="W46" s="184"/>
      <c r="X46" s="616"/>
      <c r="Y46" s="209"/>
      <c r="Z46" s="184"/>
      <c r="AA46" s="616"/>
      <c r="AB46" s="209"/>
      <c r="AC46" s="184"/>
      <c r="AD46" s="616"/>
      <c r="AE46" s="209"/>
      <c r="AF46" s="184"/>
      <c r="AG46" s="616"/>
      <c r="AH46" s="209"/>
      <c r="AI46" s="184"/>
      <c r="AJ46" s="616"/>
      <c r="AK46" s="209"/>
      <c r="AL46" s="184"/>
      <c r="AM46" s="616"/>
      <c r="AN46" s="209"/>
      <c r="AO46" s="184"/>
      <c r="AP46" s="616"/>
      <c r="AQ46" s="209"/>
      <c r="AR46" s="184"/>
      <c r="AS46" s="616"/>
      <c r="AT46" s="209"/>
      <c r="AU46" s="184"/>
      <c r="AV46" s="616"/>
      <c r="AW46" s="209"/>
      <c r="AX46" s="184"/>
      <c r="AY46" s="616"/>
      <c r="AZ46" s="209"/>
      <c r="BA46" s="184"/>
      <c r="BB46" s="617"/>
      <c r="BC46" s="211"/>
      <c r="BD46" s="642"/>
      <c r="BE46" s="211"/>
      <c r="BF46" s="31"/>
      <c r="BG46" s="651"/>
      <c r="BH46" s="619"/>
      <c r="BI46" s="619"/>
      <c r="BJ46" s="619"/>
      <c r="BK46" s="619"/>
      <c r="BL46" s="652"/>
      <c r="BN46" s="651"/>
      <c r="BO46" s="619"/>
      <c r="BP46" s="619"/>
      <c r="BQ46" s="624"/>
      <c r="BR46" s="660"/>
      <c r="BS46" s="647"/>
      <c r="BT46" s="335"/>
      <c r="BU46" s="619"/>
      <c r="BV46" s="880"/>
      <c r="BW46" s="92"/>
      <c r="BX46" s="31"/>
      <c r="BY46" s="92"/>
      <c r="BZ46" s="92"/>
      <c r="CA46" s="92"/>
      <c r="CB46" s="92"/>
      <c r="CC46" s="92"/>
      <c r="CD46" s="92"/>
      <c r="CE46" s="92"/>
      <c r="CF46" s="92"/>
      <c r="CG46" s="92"/>
      <c r="CH46" s="92"/>
      <c r="CI46" s="92"/>
      <c r="CJ46" s="31"/>
      <c r="CK46" s="95"/>
      <c r="CM46" s="202"/>
      <c r="CN46" s="31"/>
      <c r="CO46" s="202"/>
      <c r="CP46" s="31"/>
      <c r="CQ46" s="202"/>
      <c r="CS46" s="634"/>
      <c r="CU46" s="638"/>
      <c r="CV46" s="32"/>
    </row>
    <row r="47" spans="2:100" x14ac:dyDescent="0.25">
      <c r="B47" s="600"/>
      <c r="C47" s="601"/>
      <c r="D47" s="601"/>
      <c r="E47" s="605"/>
      <c r="F47" s="603"/>
      <c r="G47" s="607"/>
      <c r="H47" s="607"/>
      <c r="I47" s="607"/>
      <c r="J47" s="610"/>
      <c r="K47" s="611"/>
      <c r="L47" s="179"/>
      <c r="M47" s="613"/>
      <c r="N47" s="180"/>
      <c r="O47" s="181"/>
      <c r="P47" s="181"/>
      <c r="Q47" s="182"/>
      <c r="R47" s="616"/>
      <c r="S47" s="209"/>
      <c r="T47" s="184"/>
      <c r="U47" s="616"/>
      <c r="V47" s="209"/>
      <c r="W47" s="184"/>
      <c r="X47" s="616"/>
      <c r="Y47" s="209"/>
      <c r="Z47" s="184"/>
      <c r="AA47" s="616"/>
      <c r="AB47" s="209"/>
      <c r="AC47" s="184"/>
      <c r="AD47" s="616"/>
      <c r="AE47" s="209"/>
      <c r="AF47" s="184"/>
      <c r="AG47" s="616"/>
      <c r="AH47" s="209"/>
      <c r="AI47" s="184"/>
      <c r="AJ47" s="616"/>
      <c r="AK47" s="209"/>
      <c r="AL47" s="184"/>
      <c r="AM47" s="616"/>
      <c r="AN47" s="209"/>
      <c r="AO47" s="184"/>
      <c r="AP47" s="616"/>
      <c r="AQ47" s="209"/>
      <c r="AR47" s="184"/>
      <c r="AS47" s="616"/>
      <c r="AT47" s="209"/>
      <c r="AU47" s="184"/>
      <c r="AV47" s="616"/>
      <c r="AW47" s="209"/>
      <c r="AX47" s="184"/>
      <c r="AY47" s="616"/>
      <c r="AZ47" s="209"/>
      <c r="BA47" s="184"/>
      <c r="BB47" s="617"/>
      <c r="BC47" s="211"/>
      <c r="BD47" s="642"/>
      <c r="BE47" s="211"/>
      <c r="BF47" s="31"/>
      <c r="BG47" s="651"/>
      <c r="BH47" s="619"/>
      <c r="BI47" s="619"/>
      <c r="BJ47" s="619"/>
      <c r="BK47" s="619"/>
      <c r="BL47" s="652"/>
      <c r="BN47" s="651"/>
      <c r="BO47" s="619"/>
      <c r="BP47" s="619"/>
      <c r="BQ47" s="624"/>
      <c r="BR47" s="660"/>
      <c r="BS47" s="647"/>
      <c r="BT47" s="335"/>
      <c r="BU47" s="619"/>
      <c r="BV47" s="880"/>
      <c r="BW47" s="92"/>
      <c r="BX47" s="31"/>
      <c r="BY47" s="92"/>
      <c r="BZ47" s="92"/>
      <c r="CA47" s="92"/>
      <c r="CB47" s="92"/>
      <c r="CC47" s="92"/>
      <c r="CD47" s="92"/>
      <c r="CE47" s="92"/>
      <c r="CF47" s="92"/>
      <c r="CG47" s="92"/>
      <c r="CH47" s="92"/>
      <c r="CI47" s="92"/>
      <c r="CJ47" s="31"/>
      <c r="CK47" s="95"/>
      <c r="CM47" s="202"/>
      <c r="CN47" s="31"/>
      <c r="CO47" s="202"/>
      <c r="CP47" s="31"/>
      <c r="CQ47" s="202"/>
      <c r="CS47" s="634"/>
      <c r="CU47" s="638"/>
      <c r="CV47" s="22"/>
    </row>
    <row r="48" spans="2:100" x14ac:dyDescent="0.25">
      <c r="B48" s="600"/>
      <c r="C48" s="601"/>
      <c r="D48" s="601"/>
      <c r="E48" s="605"/>
      <c r="F48" s="603"/>
      <c r="G48" s="607"/>
      <c r="H48" s="607"/>
      <c r="I48" s="607"/>
      <c r="J48" s="610"/>
      <c r="K48" s="603"/>
      <c r="L48" s="179"/>
      <c r="M48" s="613"/>
      <c r="N48" s="180"/>
      <c r="O48" s="181"/>
      <c r="P48" s="181"/>
      <c r="Q48" s="182"/>
      <c r="R48" s="616"/>
      <c r="S48" s="209"/>
      <c r="T48" s="184"/>
      <c r="U48" s="616"/>
      <c r="V48" s="209"/>
      <c r="W48" s="184"/>
      <c r="X48" s="616"/>
      <c r="Y48" s="209"/>
      <c r="Z48" s="184"/>
      <c r="AA48" s="616"/>
      <c r="AB48" s="209"/>
      <c r="AC48" s="184"/>
      <c r="AD48" s="616"/>
      <c r="AE48" s="209"/>
      <c r="AF48" s="184"/>
      <c r="AG48" s="616"/>
      <c r="AH48" s="209"/>
      <c r="AI48" s="184"/>
      <c r="AJ48" s="616"/>
      <c r="AK48" s="209"/>
      <c r="AL48" s="184"/>
      <c r="AM48" s="616"/>
      <c r="AN48" s="209"/>
      <c r="AO48" s="184"/>
      <c r="AP48" s="616"/>
      <c r="AQ48" s="209"/>
      <c r="AR48" s="184"/>
      <c r="AS48" s="616"/>
      <c r="AT48" s="209"/>
      <c r="AU48" s="184"/>
      <c r="AV48" s="616"/>
      <c r="AW48" s="209"/>
      <c r="AX48" s="184"/>
      <c r="AY48" s="616"/>
      <c r="AZ48" s="209"/>
      <c r="BA48" s="184"/>
      <c r="BB48" s="617"/>
      <c r="BC48" s="211"/>
      <c r="BD48" s="642"/>
      <c r="BE48" s="211"/>
      <c r="BF48" s="31"/>
      <c r="BG48" s="651"/>
      <c r="BH48" s="619"/>
      <c r="BI48" s="619"/>
      <c r="BJ48" s="619"/>
      <c r="BK48" s="619"/>
      <c r="BL48" s="652"/>
      <c r="BN48" s="651"/>
      <c r="BO48" s="619"/>
      <c r="BP48" s="619"/>
      <c r="BQ48" s="624"/>
      <c r="BR48" s="660"/>
      <c r="BS48" s="647"/>
      <c r="BT48" s="335"/>
      <c r="BU48" s="619"/>
      <c r="BV48" s="880"/>
      <c r="BW48" s="92"/>
      <c r="BX48" s="31"/>
      <c r="BY48" s="92"/>
      <c r="BZ48" s="92"/>
      <c r="CA48" s="92"/>
      <c r="CB48" s="92"/>
      <c r="CC48" s="92"/>
      <c r="CD48" s="92"/>
      <c r="CE48" s="92"/>
      <c r="CF48" s="92"/>
      <c r="CG48" s="92"/>
      <c r="CH48" s="92"/>
      <c r="CI48" s="92"/>
      <c r="CJ48" s="31"/>
      <c r="CK48" s="95"/>
      <c r="CM48" s="202"/>
      <c r="CN48" s="31"/>
      <c r="CO48" s="202"/>
      <c r="CP48" s="31"/>
      <c r="CQ48" s="202"/>
      <c r="CS48" s="634"/>
      <c r="CU48" s="638"/>
      <c r="CV48" s="22"/>
    </row>
    <row r="49" spans="2:100" x14ac:dyDescent="0.25">
      <c r="B49" s="600"/>
      <c r="C49" s="601"/>
      <c r="D49" s="601"/>
      <c r="E49" s="605"/>
      <c r="F49" s="603"/>
      <c r="G49" s="607"/>
      <c r="H49" s="607"/>
      <c r="I49" s="607"/>
      <c r="J49" s="610"/>
      <c r="K49" s="603"/>
      <c r="L49" s="179"/>
      <c r="M49" s="613"/>
      <c r="N49" s="180"/>
      <c r="O49" s="181"/>
      <c r="P49" s="181"/>
      <c r="Q49" s="182"/>
      <c r="R49" s="616"/>
      <c r="S49" s="209"/>
      <c r="T49" s="184"/>
      <c r="U49" s="616"/>
      <c r="V49" s="209"/>
      <c r="W49" s="184"/>
      <c r="X49" s="616"/>
      <c r="Y49" s="209"/>
      <c r="Z49" s="184"/>
      <c r="AA49" s="616"/>
      <c r="AB49" s="209"/>
      <c r="AC49" s="184"/>
      <c r="AD49" s="616"/>
      <c r="AE49" s="209"/>
      <c r="AF49" s="184"/>
      <c r="AG49" s="616"/>
      <c r="AH49" s="209"/>
      <c r="AI49" s="184"/>
      <c r="AJ49" s="616"/>
      <c r="AK49" s="209"/>
      <c r="AL49" s="184"/>
      <c r="AM49" s="616"/>
      <c r="AN49" s="209"/>
      <c r="AO49" s="184"/>
      <c r="AP49" s="616"/>
      <c r="AQ49" s="209"/>
      <c r="AR49" s="184"/>
      <c r="AS49" s="616"/>
      <c r="AT49" s="209"/>
      <c r="AU49" s="184"/>
      <c r="AV49" s="616"/>
      <c r="AW49" s="209"/>
      <c r="AX49" s="184"/>
      <c r="AY49" s="616"/>
      <c r="AZ49" s="209"/>
      <c r="BA49" s="184"/>
      <c r="BB49" s="617"/>
      <c r="BC49" s="211"/>
      <c r="BD49" s="642"/>
      <c r="BE49" s="211"/>
      <c r="BF49" s="31"/>
      <c r="BG49" s="651"/>
      <c r="BH49" s="619"/>
      <c r="BI49" s="619"/>
      <c r="BJ49" s="619"/>
      <c r="BK49" s="619"/>
      <c r="BL49" s="652"/>
      <c r="BN49" s="651"/>
      <c r="BO49" s="619"/>
      <c r="BP49" s="619"/>
      <c r="BQ49" s="624"/>
      <c r="BR49" s="660"/>
      <c r="BS49" s="647"/>
      <c r="BT49" s="335"/>
      <c r="BU49" s="619"/>
      <c r="BV49" s="880"/>
      <c r="BW49" s="92"/>
      <c r="BX49" s="31"/>
      <c r="BY49" s="92"/>
      <c r="BZ49" s="92"/>
      <c r="CA49" s="92"/>
      <c r="CB49" s="92"/>
      <c r="CC49" s="92"/>
      <c r="CD49" s="92"/>
      <c r="CE49" s="92"/>
      <c r="CF49" s="92"/>
      <c r="CG49" s="92"/>
      <c r="CH49" s="92"/>
      <c r="CI49" s="92"/>
      <c r="CJ49" s="31"/>
      <c r="CK49" s="95"/>
      <c r="CM49" s="202"/>
      <c r="CN49" s="31"/>
      <c r="CO49" s="202"/>
      <c r="CP49" s="31"/>
      <c r="CQ49" s="202"/>
      <c r="CS49" s="634"/>
      <c r="CU49" s="638"/>
      <c r="CV49" s="22"/>
    </row>
    <row r="50" spans="2:100" x14ac:dyDescent="0.25">
      <c r="B50" s="600"/>
      <c r="C50" s="601"/>
      <c r="D50" s="601"/>
      <c r="E50" s="605"/>
      <c r="F50" s="603"/>
      <c r="G50" s="607"/>
      <c r="H50" s="607"/>
      <c r="I50" s="607"/>
      <c r="J50" s="610"/>
      <c r="K50" s="611"/>
      <c r="L50" s="179"/>
      <c r="M50" s="613"/>
      <c r="N50" s="180"/>
      <c r="O50" s="181"/>
      <c r="P50" s="181"/>
      <c r="Q50" s="182"/>
      <c r="R50" s="616"/>
      <c r="S50" s="209"/>
      <c r="T50" s="184"/>
      <c r="U50" s="616"/>
      <c r="V50" s="209"/>
      <c r="W50" s="184"/>
      <c r="X50" s="616"/>
      <c r="Y50" s="209"/>
      <c r="Z50" s="184"/>
      <c r="AA50" s="616"/>
      <c r="AB50" s="209"/>
      <c r="AC50" s="184"/>
      <c r="AD50" s="616"/>
      <c r="AE50" s="209"/>
      <c r="AF50" s="184"/>
      <c r="AG50" s="616"/>
      <c r="AH50" s="209"/>
      <c r="AI50" s="184"/>
      <c r="AJ50" s="616"/>
      <c r="AK50" s="209"/>
      <c r="AL50" s="184"/>
      <c r="AM50" s="616"/>
      <c r="AN50" s="209"/>
      <c r="AO50" s="184"/>
      <c r="AP50" s="616"/>
      <c r="AQ50" s="209"/>
      <c r="AR50" s="184"/>
      <c r="AS50" s="616"/>
      <c r="AT50" s="209"/>
      <c r="AU50" s="184"/>
      <c r="AV50" s="616"/>
      <c r="AW50" s="209"/>
      <c r="AX50" s="184"/>
      <c r="AY50" s="616"/>
      <c r="AZ50" s="209"/>
      <c r="BA50" s="184"/>
      <c r="BB50" s="617"/>
      <c r="BC50" s="211"/>
      <c r="BD50" s="642"/>
      <c r="BE50" s="211"/>
      <c r="BF50" s="31"/>
      <c r="BG50" s="651"/>
      <c r="BH50" s="619"/>
      <c r="BI50" s="619"/>
      <c r="BJ50" s="619"/>
      <c r="BK50" s="619"/>
      <c r="BL50" s="652"/>
      <c r="BN50" s="651"/>
      <c r="BO50" s="619"/>
      <c r="BP50" s="619"/>
      <c r="BQ50" s="624"/>
      <c r="BR50" s="660"/>
      <c r="BS50" s="647"/>
      <c r="BT50" s="335"/>
      <c r="BU50" s="619"/>
      <c r="BV50" s="880"/>
      <c r="BW50" s="92"/>
      <c r="BX50" s="31"/>
      <c r="BY50" s="92"/>
      <c r="BZ50" s="92"/>
      <c r="CA50" s="92"/>
      <c r="CB50" s="92"/>
      <c r="CC50" s="92"/>
      <c r="CD50" s="92"/>
      <c r="CE50" s="92"/>
      <c r="CF50" s="92"/>
      <c r="CG50" s="92"/>
      <c r="CH50" s="92"/>
      <c r="CI50" s="92"/>
      <c r="CJ50" s="31"/>
      <c r="CK50" s="95"/>
      <c r="CM50" s="202"/>
      <c r="CN50" s="31"/>
      <c r="CO50" s="202"/>
      <c r="CP50" s="31"/>
      <c r="CQ50" s="202"/>
      <c r="CS50" s="634"/>
      <c r="CU50" s="638"/>
      <c r="CV50" s="22"/>
    </row>
    <row r="51" spans="2:100" x14ac:dyDescent="0.25">
      <c r="B51" s="600"/>
      <c r="C51" s="601"/>
      <c r="D51" s="601"/>
      <c r="E51" s="605"/>
      <c r="F51" s="603"/>
      <c r="G51" s="607"/>
      <c r="H51" s="607"/>
      <c r="I51" s="607"/>
      <c r="J51" s="610"/>
      <c r="K51" s="603"/>
      <c r="L51" s="179"/>
      <c r="M51" s="613"/>
      <c r="N51" s="180"/>
      <c r="O51" s="181"/>
      <c r="P51" s="181"/>
      <c r="Q51" s="182"/>
      <c r="R51" s="616"/>
      <c r="S51" s="209"/>
      <c r="T51" s="184"/>
      <c r="U51" s="616"/>
      <c r="V51" s="209"/>
      <c r="W51" s="184"/>
      <c r="X51" s="616"/>
      <c r="Y51" s="209"/>
      <c r="Z51" s="184"/>
      <c r="AA51" s="616"/>
      <c r="AB51" s="209"/>
      <c r="AC51" s="184"/>
      <c r="AD51" s="616"/>
      <c r="AE51" s="209"/>
      <c r="AF51" s="184"/>
      <c r="AG51" s="616"/>
      <c r="AH51" s="209"/>
      <c r="AI51" s="184"/>
      <c r="AJ51" s="616"/>
      <c r="AK51" s="209"/>
      <c r="AL51" s="184"/>
      <c r="AM51" s="616"/>
      <c r="AN51" s="209"/>
      <c r="AO51" s="184"/>
      <c r="AP51" s="616"/>
      <c r="AQ51" s="209"/>
      <c r="AR51" s="184"/>
      <c r="AS51" s="616"/>
      <c r="AT51" s="209"/>
      <c r="AU51" s="184"/>
      <c r="AV51" s="616"/>
      <c r="AW51" s="209"/>
      <c r="AX51" s="184"/>
      <c r="AY51" s="616"/>
      <c r="AZ51" s="209"/>
      <c r="BA51" s="184"/>
      <c r="BB51" s="617"/>
      <c r="BC51" s="211"/>
      <c r="BD51" s="642"/>
      <c r="BE51" s="211"/>
      <c r="BF51" s="31"/>
      <c r="BG51" s="651"/>
      <c r="BH51" s="619"/>
      <c r="BI51" s="619"/>
      <c r="BJ51" s="619"/>
      <c r="BK51" s="619"/>
      <c r="BL51" s="652"/>
      <c r="BN51" s="651"/>
      <c r="BO51" s="619"/>
      <c r="BP51" s="619"/>
      <c r="BQ51" s="624"/>
      <c r="BR51" s="660"/>
      <c r="BS51" s="647"/>
      <c r="BT51" s="335"/>
      <c r="BU51" s="619"/>
      <c r="BV51" s="880"/>
      <c r="BW51" s="92"/>
      <c r="BX51" s="31"/>
      <c r="BY51" s="92"/>
      <c r="BZ51" s="92"/>
      <c r="CA51" s="92"/>
      <c r="CB51" s="92"/>
      <c r="CC51" s="92"/>
      <c r="CD51" s="92"/>
      <c r="CE51" s="92"/>
      <c r="CF51" s="92"/>
      <c r="CG51" s="92"/>
      <c r="CH51" s="92"/>
      <c r="CI51" s="92"/>
      <c r="CJ51" s="31"/>
      <c r="CK51" s="95"/>
      <c r="CM51" s="202"/>
      <c r="CN51" s="31"/>
      <c r="CO51" s="202"/>
      <c r="CP51" s="31"/>
      <c r="CQ51" s="202"/>
      <c r="CS51" s="634"/>
      <c r="CU51" s="638"/>
      <c r="CV51" s="22"/>
    </row>
    <row r="52" spans="2:100" x14ac:dyDescent="0.25">
      <c r="B52" s="600"/>
      <c r="C52" s="601"/>
      <c r="D52" s="601"/>
      <c r="E52" s="605"/>
      <c r="F52" s="603"/>
      <c r="G52" s="607"/>
      <c r="H52" s="607"/>
      <c r="I52" s="607"/>
      <c r="J52" s="610"/>
      <c r="K52" s="611"/>
      <c r="L52" s="179"/>
      <c r="M52" s="613"/>
      <c r="N52" s="180"/>
      <c r="O52" s="181"/>
      <c r="P52" s="181"/>
      <c r="Q52" s="182"/>
      <c r="R52" s="616"/>
      <c r="S52" s="209"/>
      <c r="T52" s="184"/>
      <c r="U52" s="616"/>
      <c r="V52" s="209"/>
      <c r="W52" s="184"/>
      <c r="X52" s="616"/>
      <c r="Y52" s="209"/>
      <c r="Z52" s="184"/>
      <c r="AA52" s="616"/>
      <c r="AB52" s="209"/>
      <c r="AC52" s="184"/>
      <c r="AD52" s="616"/>
      <c r="AE52" s="209"/>
      <c r="AF52" s="184"/>
      <c r="AG52" s="616"/>
      <c r="AH52" s="209"/>
      <c r="AI52" s="184"/>
      <c r="AJ52" s="616"/>
      <c r="AK52" s="209"/>
      <c r="AL52" s="184"/>
      <c r="AM52" s="616"/>
      <c r="AN52" s="209"/>
      <c r="AO52" s="184"/>
      <c r="AP52" s="616"/>
      <c r="AQ52" s="209"/>
      <c r="AR52" s="184"/>
      <c r="AS52" s="616"/>
      <c r="AT52" s="209"/>
      <c r="AU52" s="184"/>
      <c r="AV52" s="616"/>
      <c r="AW52" s="209"/>
      <c r="AX52" s="184"/>
      <c r="AY52" s="616"/>
      <c r="AZ52" s="209"/>
      <c r="BA52" s="184"/>
      <c r="BB52" s="617"/>
      <c r="BC52" s="211"/>
      <c r="BD52" s="642"/>
      <c r="BE52" s="211"/>
      <c r="BF52" s="31"/>
      <c r="BG52" s="651"/>
      <c r="BH52" s="619"/>
      <c r="BI52" s="619"/>
      <c r="BJ52" s="619"/>
      <c r="BK52" s="619"/>
      <c r="BL52" s="652"/>
      <c r="BN52" s="651"/>
      <c r="BO52" s="619"/>
      <c r="BP52" s="619"/>
      <c r="BQ52" s="624"/>
      <c r="BR52" s="660"/>
      <c r="BS52" s="647"/>
      <c r="BT52" s="335"/>
      <c r="BU52" s="619"/>
      <c r="BV52" s="880"/>
      <c r="BW52" s="92"/>
      <c r="BX52" s="31"/>
      <c r="BY52" s="92"/>
      <c r="BZ52" s="92"/>
      <c r="CA52" s="92"/>
      <c r="CB52" s="92"/>
      <c r="CC52" s="92"/>
      <c r="CD52" s="92"/>
      <c r="CE52" s="92"/>
      <c r="CF52" s="92"/>
      <c r="CG52" s="92"/>
      <c r="CH52" s="92"/>
      <c r="CI52" s="92"/>
      <c r="CJ52" s="31"/>
      <c r="CK52" s="95"/>
      <c r="CM52" s="202"/>
      <c r="CN52" s="31"/>
      <c r="CO52" s="202"/>
      <c r="CP52" s="31"/>
      <c r="CQ52" s="202"/>
      <c r="CS52" s="634"/>
      <c r="CU52" s="638"/>
      <c r="CV52" s="22"/>
    </row>
    <row r="53" spans="2:100" x14ac:dyDescent="0.25">
      <c r="B53" s="600"/>
      <c r="C53" s="601"/>
      <c r="D53" s="601"/>
      <c r="E53" s="605"/>
      <c r="F53" s="603"/>
      <c r="G53" s="607"/>
      <c r="H53" s="607"/>
      <c r="I53" s="607"/>
      <c r="J53" s="610"/>
      <c r="K53" s="611"/>
      <c r="L53" s="179"/>
      <c r="M53" s="613"/>
      <c r="N53" s="180"/>
      <c r="O53" s="181"/>
      <c r="P53" s="181"/>
      <c r="Q53" s="182"/>
      <c r="R53" s="616"/>
      <c r="S53" s="209"/>
      <c r="T53" s="184"/>
      <c r="U53" s="616"/>
      <c r="V53" s="209"/>
      <c r="W53" s="184"/>
      <c r="X53" s="616"/>
      <c r="Y53" s="209"/>
      <c r="Z53" s="184"/>
      <c r="AA53" s="616"/>
      <c r="AB53" s="209"/>
      <c r="AC53" s="184"/>
      <c r="AD53" s="616"/>
      <c r="AE53" s="209"/>
      <c r="AF53" s="184"/>
      <c r="AG53" s="616"/>
      <c r="AH53" s="209"/>
      <c r="AI53" s="184"/>
      <c r="AJ53" s="616"/>
      <c r="AK53" s="209"/>
      <c r="AL53" s="184"/>
      <c r="AM53" s="616"/>
      <c r="AN53" s="209"/>
      <c r="AO53" s="184"/>
      <c r="AP53" s="616"/>
      <c r="AQ53" s="209"/>
      <c r="AR53" s="184"/>
      <c r="AS53" s="616"/>
      <c r="AT53" s="209"/>
      <c r="AU53" s="184"/>
      <c r="AV53" s="616"/>
      <c r="AW53" s="209"/>
      <c r="AX53" s="184"/>
      <c r="AY53" s="616"/>
      <c r="AZ53" s="209"/>
      <c r="BA53" s="184"/>
      <c r="BB53" s="617"/>
      <c r="BC53" s="211"/>
      <c r="BD53" s="642"/>
      <c r="BE53" s="211"/>
      <c r="BF53" s="31"/>
      <c r="BG53" s="651"/>
      <c r="BH53" s="619"/>
      <c r="BI53" s="619"/>
      <c r="BJ53" s="619"/>
      <c r="BK53" s="619"/>
      <c r="BL53" s="652"/>
      <c r="BN53" s="651"/>
      <c r="BO53" s="619"/>
      <c r="BP53" s="619"/>
      <c r="BQ53" s="624"/>
      <c r="BR53" s="660"/>
      <c r="BS53" s="647"/>
      <c r="BT53" s="335"/>
      <c r="BU53" s="619"/>
      <c r="BV53" s="880"/>
      <c r="BW53" s="92"/>
      <c r="BX53" s="31"/>
      <c r="BY53" s="92"/>
      <c r="BZ53" s="92"/>
      <c r="CA53" s="92"/>
      <c r="CB53" s="92"/>
      <c r="CC53" s="92"/>
      <c r="CD53" s="92"/>
      <c r="CE53" s="92"/>
      <c r="CF53" s="92"/>
      <c r="CG53" s="92"/>
      <c r="CH53" s="92"/>
      <c r="CI53" s="92"/>
      <c r="CJ53" s="31"/>
      <c r="CK53" s="95"/>
      <c r="CM53" s="202"/>
      <c r="CN53" s="31"/>
      <c r="CO53" s="202"/>
      <c r="CP53" s="31"/>
      <c r="CQ53" s="202"/>
      <c r="CS53" s="634"/>
      <c r="CU53" s="638"/>
      <c r="CV53" s="22"/>
    </row>
    <row r="54" spans="2:100" ht="15.75" thickBot="1" x14ac:dyDescent="0.3">
      <c r="B54" s="600"/>
      <c r="C54" s="601"/>
      <c r="D54" s="601"/>
      <c r="E54" s="605"/>
      <c r="F54" s="603"/>
      <c r="G54" s="607"/>
      <c r="H54" s="607"/>
      <c r="I54" s="607"/>
      <c r="J54" s="610"/>
      <c r="K54" s="611"/>
      <c r="L54" s="179"/>
      <c r="M54" s="613"/>
      <c r="N54" s="180"/>
      <c r="O54" s="181"/>
      <c r="P54" s="181"/>
      <c r="Q54" s="182"/>
      <c r="R54" s="616"/>
      <c r="S54" s="209"/>
      <c r="T54" s="184"/>
      <c r="U54" s="616"/>
      <c r="V54" s="209"/>
      <c r="W54" s="184"/>
      <c r="X54" s="616"/>
      <c r="Y54" s="209"/>
      <c r="Z54" s="184"/>
      <c r="AA54" s="616"/>
      <c r="AB54" s="209"/>
      <c r="AC54" s="184"/>
      <c r="AD54" s="616"/>
      <c r="AE54" s="209"/>
      <c r="AF54" s="184"/>
      <c r="AG54" s="616"/>
      <c r="AH54" s="209"/>
      <c r="AI54" s="184"/>
      <c r="AJ54" s="616"/>
      <c r="AK54" s="209"/>
      <c r="AL54" s="184"/>
      <c r="AM54" s="616"/>
      <c r="AN54" s="209"/>
      <c r="AO54" s="184"/>
      <c r="AP54" s="616"/>
      <c r="AQ54" s="209"/>
      <c r="AR54" s="184"/>
      <c r="AS54" s="616"/>
      <c r="AT54" s="209"/>
      <c r="AU54" s="184"/>
      <c r="AV54" s="616"/>
      <c r="AW54" s="209"/>
      <c r="AX54" s="184"/>
      <c r="AY54" s="616"/>
      <c r="AZ54" s="209"/>
      <c r="BA54" s="184"/>
      <c r="BB54" s="617"/>
      <c r="BC54" s="211"/>
      <c r="BD54" s="642"/>
      <c r="BE54" s="211"/>
      <c r="BF54" s="31"/>
      <c r="BG54" s="653"/>
      <c r="BH54" s="654"/>
      <c r="BI54" s="654"/>
      <c r="BJ54" s="654"/>
      <c r="BK54" s="654"/>
      <c r="BL54" s="655"/>
      <c r="BN54" s="653"/>
      <c r="BO54" s="654"/>
      <c r="BP54" s="654"/>
      <c r="BQ54" s="661"/>
      <c r="BR54" s="662"/>
      <c r="BS54" s="647"/>
      <c r="BT54" s="335"/>
      <c r="BU54" s="619"/>
      <c r="BV54" s="880"/>
      <c r="BW54" s="92"/>
      <c r="BX54" s="31"/>
      <c r="BY54" s="92"/>
      <c r="BZ54" s="92"/>
      <c r="CA54" s="92"/>
      <c r="CB54" s="92"/>
      <c r="CC54" s="92"/>
      <c r="CD54" s="92"/>
      <c r="CE54" s="92"/>
      <c r="CF54" s="92"/>
      <c r="CG54" s="92"/>
      <c r="CH54" s="92"/>
      <c r="CI54" s="92"/>
      <c r="CJ54" s="31"/>
      <c r="CK54" s="95"/>
      <c r="CM54" s="202"/>
      <c r="CN54" s="31"/>
      <c r="CO54" s="202"/>
      <c r="CP54" s="31"/>
      <c r="CQ54" s="202"/>
      <c r="CS54" s="634"/>
      <c r="CU54" s="638"/>
      <c r="CV54" s="22"/>
    </row>
    <row r="55" spans="2:100" x14ac:dyDescent="0.25">
      <c r="CK55" s="26"/>
      <c r="CL55" s="26"/>
      <c r="CM55" s="108"/>
      <c r="CN55" s="109"/>
      <c r="CO55" s="108"/>
      <c r="CQ55" s="26"/>
      <c r="CR55" s="26"/>
      <c r="CV55" s="22"/>
    </row>
    <row r="56" spans="2:100" x14ac:dyDescent="0.25">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CI56" s="33"/>
      <c r="CJ56" s="33"/>
      <c r="CK56" s="108"/>
      <c r="CL56" s="109"/>
      <c r="CM56" s="108"/>
      <c r="CN56" s="109"/>
      <c r="CO56" s="108"/>
      <c r="CQ56" s="108"/>
      <c r="CR56" s="109"/>
      <c r="CV56" s="22"/>
    </row>
    <row r="57" spans="2:100" ht="48" hidden="1" thickBot="1" x14ac:dyDescent="0.3">
      <c r="E57" s="34" t="s">
        <v>219</v>
      </c>
      <c r="F57" s="35" t="s">
        <v>176</v>
      </c>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CI57" s="33"/>
      <c r="CJ57" s="33"/>
      <c r="CK57" s="108"/>
      <c r="CL57" s="109"/>
      <c r="CM57" s="108"/>
      <c r="CN57" s="109"/>
      <c r="CO57" s="108"/>
      <c r="CQ57" s="108"/>
      <c r="CR57" s="109"/>
      <c r="CV57" s="22"/>
    </row>
    <row r="58" spans="2:100" ht="18" hidden="1" customHeight="1" x14ac:dyDescent="0.25">
      <c r="E58" s="36" t="s">
        <v>120</v>
      </c>
      <c r="F58" s="37">
        <f>SUMIF($E$29:$E$54,$E58,$Q$29:$Q$54)</f>
        <v>0</v>
      </c>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CI58" s="33"/>
      <c r="CJ58" s="33"/>
      <c r="CK58" s="108"/>
      <c r="CL58" s="109"/>
      <c r="CM58" s="108"/>
      <c r="CN58" s="109"/>
      <c r="CO58" s="108"/>
      <c r="CQ58" s="108"/>
      <c r="CR58" s="109"/>
      <c r="CV58" s="22"/>
    </row>
    <row r="59" spans="2:100" ht="18" hidden="1" customHeight="1" x14ac:dyDescent="0.25">
      <c r="E59" s="38" t="s">
        <v>121</v>
      </c>
      <c r="F59" s="39">
        <f>SUMIF($E$29:$E$54,E59,$Q$29:$Q$54)</f>
        <v>0</v>
      </c>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CI59" s="33"/>
      <c r="CJ59" s="33"/>
      <c r="CK59" s="108"/>
      <c r="CL59" s="109"/>
      <c r="CM59" s="108"/>
      <c r="CN59" s="109"/>
      <c r="CO59" s="108"/>
      <c r="CQ59" s="108"/>
      <c r="CR59" s="109"/>
      <c r="CV59" s="22"/>
    </row>
    <row r="60" spans="2:100" ht="18" hidden="1" customHeight="1" x14ac:dyDescent="0.25">
      <c r="E60" s="38" t="s">
        <v>122</v>
      </c>
      <c r="F60" s="39">
        <f>SUMIF($E$29:$E$54,E60,$Q$29:$Q$54)</f>
        <v>0</v>
      </c>
      <c r="G60" s="40"/>
      <c r="H60" s="40"/>
      <c r="I60" s="40"/>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CI60" s="33"/>
      <c r="CJ60" s="33"/>
      <c r="CK60" s="108"/>
      <c r="CL60" s="109"/>
      <c r="CM60" s="26"/>
      <c r="CN60" s="26"/>
      <c r="CO60" s="26"/>
      <c r="CQ60" s="108"/>
      <c r="CR60" s="109"/>
      <c r="CV60" s="22"/>
    </row>
    <row r="61" spans="2:100" ht="18" hidden="1" customHeight="1" x14ac:dyDescent="0.25">
      <c r="E61" s="41" t="s">
        <v>124</v>
      </c>
      <c r="F61" s="42">
        <f>SUMIF($E$29:$E$54,E61,$Q$29:$Q$54)</f>
        <v>0</v>
      </c>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CI61" s="33"/>
      <c r="CJ61" s="33"/>
      <c r="CK61" s="108"/>
      <c r="CL61" s="109"/>
      <c r="CQ61" s="108"/>
      <c r="CR61" s="109"/>
      <c r="CV61" s="22"/>
    </row>
    <row r="62" spans="2:100" ht="15.75" hidden="1" thickBot="1" x14ac:dyDescent="0.3">
      <c r="E62" s="43" t="s">
        <v>220</v>
      </c>
      <c r="F62" s="44">
        <f>SUM(F58:F61)</f>
        <v>0</v>
      </c>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CI62" s="33"/>
      <c r="CJ62" s="33"/>
      <c r="CK62" s="108"/>
      <c r="CL62" s="109"/>
      <c r="CQ62" s="108"/>
      <c r="CR62" s="109"/>
      <c r="CV62" s="22"/>
    </row>
    <row r="63" spans="2:100" x14ac:dyDescent="0.25">
      <c r="F63" s="24"/>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CI63" s="33"/>
      <c r="CJ63" s="33"/>
      <c r="CK63" s="108"/>
      <c r="CL63" s="109"/>
      <c r="CQ63" s="108"/>
      <c r="CR63" s="109"/>
      <c r="CV63" s="22"/>
    </row>
    <row r="64" spans="2:100" x14ac:dyDescent="0.25">
      <c r="F64" s="24"/>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CI64" s="33"/>
      <c r="CJ64" s="33"/>
      <c r="CK64" s="108"/>
      <c r="CL64" s="109"/>
      <c r="CQ64" s="26"/>
      <c r="CR64" s="26"/>
      <c r="CV64" s="22"/>
    </row>
    <row r="65" spans="20:100" x14ac:dyDescent="0.25">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CI65" s="33"/>
      <c r="CJ65" s="33"/>
      <c r="CK65" s="108"/>
      <c r="CL65" s="109"/>
      <c r="CV65" s="22"/>
    </row>
    <row r="66" spans="20:100" x14ac:dyDescent="0.25">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c r="BB66" s="31"/>
      <c r="CK66" s="26"/>
      <c r="CL66" s="26"/>
      <c r="CV66" s="22"/>
    </row>
    <row r="166" spans="94:94" ht="15" customHeight="1" x14ac:dyDescent="0.25">
      <c r="CP166" s="26"/>
    </row>
    <row r="167" spans="94:94" ht="15" customHeight="1" x14ac:dyDescent="0.25">
      <c r="CP167" s="109"/>
    </row>
    <row r="168" spans="94:94" ht="15" customHeight="1" x14ac:dyDescent="0.25">
      <c r="CP168" s="109"/>
    </row>
    <row r="169" spans="94:94" ht="15" customHeight="1" x14ac:dyDescent="0.25">
      <c r="CP169" s="109"/>
    </row>
    <row r="170" spans="94:94" ht="15" customHeight="1" x14ac:dyDescent="0.25">
      <c r="CP170" s="109"/>
    </row>
    <row r="171" spans="94:94" ht="15" customHeight="1" x14ac:dyDescent="0.25">
      <c r="CP171" s="109"/>
    </row>
    <row r="172" spans="94:94" ht="15" customHeight="1" x14ac:dyDescent="0.25">
      <c r="CP172" s="109"/>
    </row>
    <row r="173" spans="94:94" ht="15" customHeight="1" x14ac:dyDescent="0.25">
      <c r="CP173" s="109"/>
    </row>
    <row r="174" spans="94:94" ht="15" customHeight="1" x14ac:dyDescent="0.25">
      <c r="CP174" s="109"/>
    </row>
    <row r="175" spans="94:94" ht="15" customHeight="1" x14ac:dyDescent="0.25">
      <c r="CP175" s="26"/>
    </row>
  </sheetData>
  <sheetProtection algorithmName="SHA-512" hashValue="DA+uGHKiXV4MNMLNtYVVl21+aYgTKzyfI8ot4cG9F97YHPwHaxy+nXQOxdZsjqEnhX4Z8bvfxXOjtZ4hZJPiUw==" saltValue="WIk7l6xjBC5SbUqEHPLewQ==" spinCount="100000" sheet="1" sort="0"/>
  <mergeCells count="16">
    <mergeCell ref="CS27:CS28"/>
    <mergeCell ref="CU27:CU28"/>
    <mergeCell ref="BY26:CI26"/>
    <mergeCell ref="C9:D9"/>
    <mergeCell ref="C10:D10"/>
    <mergeCell ref="C11:D11"/>
    <mergeCell ref="C12:D12"/>
    <mergeCell ref="C13:D13"/>
    <mergeCell ref="BG26:BL26"/>
    <mergeCell ref="BN26:BR26"/>
    <mergeCell ref="C8:D8"/>
    <mergeCell ref="C3:D3"/>
    <mergeCell ref="C4:D4"/>
    <mergeCell ref="C5:D5"/>
    <mergeCell ref="C6:D6"/>
    <mergeCell ref="C7:D7"/>
  </mergeCells>
  <conditionalFormatting sqref="M29:M54">
    <cfRule type="containsBlanks" dxfId="28" priority="50">
      <formula>LEN(TRIM(M29))=0</formula>
    </cfRule>
  </conditionalFormatting>
  <conditionalFormatting sqref="T29:T54">
    <cfRule type="expression" dxfId="27" priority="51">
      <formula>"Wenn+$V$26="""""</formula>
    </cfRule>
    <cfRule type="expression" dxfId="26" priority="52">
      <formula>"Wenn+$V$26="""""</formula>
    </cfRule>
  </conditionalFormatting>
  <conditionalFormatting sqref="W29:W54">
    <cfRule type="expression" dxfId="25" priority="48">
      <formula>"Wenn+$V$26="""""</formula>
    </cfRule>
    <cfRule type="expression" dxfId="24" priority="49">
      <formula>"Wenn+$V$26="""""</formula>
    </cfRule>
  </conditionalFormatting>
  <conditionalFormatting sqref="Z29:Z54">
    <cfRule type="expression" dxfId="23" priority="46">
      <formula>"Wenn+$V$26="""""</formula>
    </cfRule>
    <cfRule type="expression" dxfId="22" priority="47">
      <formula>"Wenn+$V$26="""""</formula>
    </cfRule>
  </conditionalFormatting>
  <conditionalFormatting sqref="AC29:AC54">
    <cfRule type="expression" dxfId="21" priority="44">
      <formula>"Wenn+$V$26="""""</formula>
    </cfRule>
    <cfRule type="expression" dxfId="20" priority="45">
      <formula>"Wenn+$V$26="""""</formula>
    </cfRule>
  </conditionalFormatting>
  <conditionalFormatting sqref="AF29:AF54">
    <cfRule type="expression" dxfId="19" priority="42">
      <formula>"Wenn+$V$26="""""</formula>
    </cfRule>
    <cfRule type="expression" dxfId="18" priority="43">
      <formula>"Wenn+$V$26="""""</formula>
    </cfRule>
  </conditionalFormatting>
  <conditionalFormatting sqref="AI29:AI54">
    <cfRule type="expression" dxfId="17" priority="40">
      <formula>"Wenn+$V$26="""""</formula>
    </cfRule>
    <cfRule type="expression" dxfId="16" priority="41">
      <formula>"Wenn+$V$26="""""</formula>
    </cfRule>
  </conditionalFormatting>
  <conditionalFormatting sqref="AL29:AL54">
    <cfRule type="expression" dxfId="15" priority="38">
      <formula>"Wenn+$V$26="""""</formula>
    </cfRule>
    <cfRule type="expression" dxfId="14" priority="39">
      <formula>"Wenn+$V$26="""""</formula>
    </cfRule>
  </conditionalFormatting>
  <conditionalFormatting sqref="AO29:AO54">
    <cfRule type="expression" dxfId="13" priority="36">
      <formula>"Wenn+$V$26="""""</formula>
    </cfRule>
    <cfRule type="expression" dxfId="12" priority="37">
      <formula>"Wenn+$V$26="""""</formula>
    </cfRule>
  </conditionalFormatting>
  <conditionalFormatting sqref="AR29:AR54">
    <cfRule type="expression" dxfId="11" priority="34">
      <formula>"Wenn+$V$26="""""</formula>
    </cfRule>
    <cfRule type="expression" dxfId="10" priority="35">
      <formula>"Wenn+$V$26="""""</formula>
    </cfRule>
  </conditionalFormatting>
  <conditionalFormatting sqref="AU29:AU54">
    <cfRule type="expression" dxfId="9" priority="32">
      <formula>"Wenn+$V$26="""""</formula>
    </cfRule>
    <cfRule type="expression" dxfId="8" priority="33">
      <formula>"Wenn+$V$26="""""</formula>
    </cfRule>
  </conditionalFormatting>
  <conditionalFormatting sqref="AX29:AX54">
    <cfRule type="expression" dxfId="7" priority="30">
      <formula>"Wenn+$V$26="""""</formula>
    </cfRule>
    <cfRule type="expression" dxfId="6" priority="31">
      <formula>"Wenn+$V$26="""""</formula>
    </cfRule>
  </conditionalFormatting>
  <conditionalFormatting sqref="BA29:BA54">
    <cfRule type="expression" dxfId="5" priority="28">
      <formula>"Wenn+$V$26="""""</formula>
    </cfRule>
    <cfRule type="expression" dxfId="4" priority="29">
      <formula>"Wenn+$V$26="""""</formula>
    </cfRule>
  </conditionalFormatting>
  <conditionalFormatting sqref="CK21:CK22">
    <cfRule type="cellIs" dxfId="3" priority="1" operator="equal">
      <formula>1</formula>
    </cfRule>
  </conditionalFormatting>
  <pageMargins left="0.7" right="0.7" top="0.78740157499999996" bottom="0.78740157499999996"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C64816-F03E-4776-80CB-EA93A39E6A20}">
  <sheetPr codeName="Tabelle11">
    <tabColor rgb="FFFFFF00"/>
  </sheetPr>
  <dimension ref="A1:BM64"/>
  <sheetViews>
    <sheetView showGridLines="0" zoomScale="85" zoomScaleNormal="85" workbookViewId="0"/>
  </sheetViews>
  <sheetFormatPr baseColWidth="10" defaultColWidth="11.42578125" defaultRowHeight="15" customHeight="1" x14ac:dyDescent="0.25"/>
  <cols>
    <col min="1" max="1" width="2.7109375" style="22" customWidth="1"/>
    <col min="2" max="2" width="40.7109375" style="22" customWidth="1"/>
    <col min="3" max="3" width="19.7109375" style="22" customWidth="1"/>
    <col min="4" max="4" width="18.28515625" style="22" customWidth="1"/>
    <col min="5" max="5" width="21.42578125" style="22" customWidth="1"/>
    <col min="6" max="6" width="33.42578125" style="22" customWidth="1"/>
    <col min="7" max="7" width="17.42578125" style="24" customWidth="1"/>
    <col min="8" max="8" width="16.28515625" style="24" customWidth="1"/>
    <col min="9" max="9" width="16.42578125" style="24" customWidth="1"/>
    <col min="10" max="21" width="15" style="22" customWidth="1"/>
    <col min="22" max="22" width="14" style="22" customWidth="1"/>
    <col min="23" max="23" width="18.85546875" style="22" customWidth="1"/>
    <col min="24" max="24" width="17" style="22" customWidth="1"/>
    <col min="25" max="25" width="14.42578125" style="22" customWidth="1"/>
    <col min="26" max="26" width="2" style="22" customWidth="1"/>
    <col min="27" max="27" width="14.140625" style="22" customWidth="1"/>
    <col min="28" max="28" width="13.85546875" style="22" customWidth="1"/>
    <col min="29" max="29" width="15.85546875" style="22" customWidth="1"/>
    <col min="30" max="32" width="14.140625" style="22" customWidth="1"/>
    <col min="33" max="33" width="1.42578125" style="8" customWidth="1"/>
    <col min="34" max="34" width="13.85546875" style="22" customWidth="1"/>
    <col min="35" max="36" width="14" style="22" customWidth="1"/>
    <col min="37" max="37" width="14.28515625" style="22" customWidth="1"/>
    <col min="38" max="38" width="14.85546875" style="22" customWidth="1"/>
    <col min="39" max="39" width="11.42578125" style="22" customWidth="1"/>
    <col min="40" max="40" width="12.5703125" style="22" customWidth="1"/>
    <col min="41" max="41" width="11.5703125" style="22" bestFit="1" customWidth="1"/>
    <col min="42" max="42" width="19.28515625" style="862" customWidth="1"/>
    <col min="43" max="43" width="12.42578125" style="22" customWidth="1"/>
    <col min="44" max="44" width="2" style="22" customWidth="1"/>
    <col min="45" max="45" width="14.140625" style="22" customWidth="1"/>
    <col min="46" max="46" width="11.5703125" style="22" customWidth="1"/>
    <col min="47" max="47" width="13.7109375" style="22" bestFit="1" customWidth="1"/>
    <col min="48" max="48" width="13.7109375" style="22" customWidth="1"/>
    <col min="49" max="49" width="14" style="22" customWidth="1"/>
    <col min="50" max="51" width="13.7109375" style="22" customWidth="1"/>
    <col min="52" max="53" width="15.7109375" style="22" customWidth="1"/>
    <col min="54" max="54" width="46.42578125" style="22" customWidth="1"/>
    <col min="55" max="55" width="2" style="22" customWidth="1"/>
    <col min="56" max="56" width="20.85546875" style="22" customWidth="1"/>
    <col min="57" max="57" width="1.42578125" style="22" customWidth="1"/>
    <col min="58" max="58" width="15.28515625" style="22" customWidth="1"/>
    <col min="59" max="59" width="1" style="22" customWidth="1"/>
    <col min="60" max="60" width="38.85546875" style="22" customWidth="1"/>
    <col min="61" max="61" width="1" style="22" customWidth="1"/>
    <col min="62" max="62" width="43" style="26" customWidth="1"/>
    <col min="63" max="63" width="1" style="22" customWidth="1"/>
    <col min="64" max="64" width="41.7109375" style="22" customWidth="1"/>
    <col min="65" max="65" width="16.140625" style="26" customWidth="1"/>
    <col min="66" max="66" width="11.42578125" style="22" customWidth="1"/>
    <col min="67" max="67" width="16" style="22" customWidth="1"/>
    <col min="68" max="16384" width="11.42578125" style="22"/>
  </cols>
  <sheetData>
    <row r="1" spans="1:42" ht="24" x14ac:dyDescent="0.4">
      <c r="B1" s="426" t="s">
        <v>107</v>
      </c>
      <c r="C1" s="427"/>
      <c r="D1" s="23"/>
      <c r="E1" s="23"/>
      <c r="F1" s="23"/>
      <c r="AP1" s="22"/>
    </row>
    <row r="2" spans="1:42" s="11" customFormat="1" ht="15.75" thickBot="1" x14ac:dyDescent="0.3">
      <c r="A2" s="9"/>
      <c r="B2" s="10"/>
      <c r="C2" s="10"/>
      <c r="D2" s="10"/>
      <c r="E2" s="10"/>
      <c r="F2" s="10"/>
      <c r="G2" s="9"/>
      <c r="H2" s="9"/>
      <c r="I2" s="9"/>
      <c r="J2" s="9"/>
      <c r="AG2" s="8"/>
    </row>
    <row r="3" spans="1:42" s="11" customFormat="1" ht="27.75" customHeight="1" x14ac:dyDescent="0.25">
      <c r="A3" s="9"/>
      <c r="B3" s="273" t="str">
        <f>Stammdatenblatt!$B3</f>
        <v>Name Leistungsträger</v>
      </c>
      <c r="C3" s="1199">
        <f>Stammdatenblatt!$D$3</f>
        <v>0</v>
      </c>
      <c r="D3" s="1200"/>
      <c r="E3" s="78"/>
      <c r="F3" s="78"/>
      <c r="G3" s="9"/>
      <c r="H3" s="9"/>
      <c r="I3" s="9"/>
      <c r="J3" s="9"/>
      <c r="AG3" s="8"/>
    </row>
    <row r="4" spans="1:42" s="11" customFormat="1" ht="27.75" customHeight="1" x14ac:dyDescent="0.25">
      <c r="A4" s="9"/>
      <c r="B4" s="274" t="str">
        <f>Stammdatenblatt!$B4</f>
        <v>Name/ Anschrift des Leistungserbringers</v>
      </c>
      <c r="C4" s="1201">
        <f>Stammdatenblatt!$D$4</f>
        <v>0</v>
      </c>
      <c r="D4" s="1202"/>
      <c r="E4" s="78"/>
      <c r="F4" s="78"/>
      <c r="G4" s="9"/>
      <c r="H4" s="9"/>
      <c r="I4" s="9"/>
      <c r="J4" s="9"/>
      <c r="AG4" s="8"/>
    </row>
    <row r="5" spans="1:42" s="11" customFormat="1" ht="27.75" customHeight="1" x14ac:dyDescent="0.25">
      <c r="A5" s="9"/>
      <c r="B5" s="274" t="str">
        <f>Stammdatenblatt!$B5</f>
        <v>Name/ Anschrift der Einrichtung</v>
      </c>
      <c r="C5" s="1193">
        <f>Stammdatenblatt!$D$5</f>
        <v>0</v>
      </c>
      <c r="D5" s="1194"/>
      <c r="E5" s="79"/>
      <c r="F5" s="79"/>
      <c r="G5" s="9"/>
      <c r="H5" s="9"/>
      <c r="I5" s="9"/>
      <c r="J5" s="9"/>
      <c r="AG5" s="8"/>
    </row>
    <row r="6" spans="1:42" s="11" customFormat="1" ht="16.5" customHeight="1" x14ac:dyDescent="0.25">
      <c r="A6" s="9"/>
      <c r="B6" s="274" t="str">
        <f>Stammdatenblatt!$B6</f>
        <v>Tarif</v>
      </c>
      <c r="C6" s="1203">
        <f>Stammdatenblatt!$D$6</f>
        <v>0</v>
      </c>
      <c r="D6" s="1204"/>
      <c r="E6" s="80"/>
      <c r="F6" s="80"/>
      <c r="G6" s="9"/>
      <c r="H6" s="9"/>
      <c r="I6" s="9"/>
      <c r="J6" s="9"/>
      <c r="AG6" s="8"/>
    </row>
    <row r="7" spans="1:42" s="11" customFormat="1" ht="25.5" customHeight="1" x14ac:dyDescent="0.25">
      <c r="A7" s="9"/>
      <c r="B7" s="274" t="str">
        <f>Stammdatenblatt!$B7</f>
        <v>Rechtskreis</v>
      </c>
      <c r="C7" s="1193">
        <f>Stammdatenblatt!$D$7</f>
        <v>0</v>
      </c>
      <c r="D7" s="1194"/>
      <c r="E7" s="79"/>
      <c r="F7" s="79"/>
      <c r="G7" s="9"/>
      <c r="H7" s="9"/>
      <c r="I7" s="9"/>
      <c r="J7" s="9"/>
      <c r="AG7" s="8"/>
    </row>
    <row r="8" spans="1:42" s="11" customFormat="1" x14ac:dyDescent="0.25">
      <c r="A8" s="9"/>
      <c r="B8" s="275" t="str">
        <f>Stammdatenblatt!$B8</f>
        <v>Leistungen gemäß §§</v>
      </c>
      <c r="C8" s="1193">
        <f>Stammdatenblatt!$D$8</f>
        <v>0</v>
      </c>
      <c r="D8" s="1194"/>
      <c r="E8" s="79"/>
      <c r="F8" s="79"/>
      <c r="G8" s="9"/>
      <c r="H8" s="9"/>
      <c r="I8" s="9"/>
      <c r="J8" s="9"/>
      <c r="AG8" s="8"/>
    </row>
    <row r="9" spans="1:42" s="11" customFormat="1" x14ac:dyDescent="0.25">
      <c r="A9" s="9"/>
      <c r="B9" s="274" t="str">
        <f>Stammdatenblatt!$B9</f>
        <v>Maßnahme</v>
      </c>
      <c r="C9" s="1193">
        <f>Stammdatenblatt!$D$9</f>
        <v>0</v>
      </c>
      <c r="D9" s="1194"/>
      <c r="E9" s="79"/>
      <c r="F9" s="79"/>
      <c r="G9" s="9"/>
      <c r="H9" s="9"/>
      <c r="I9" s="9"/>
      <c r="J9" s="9"/>
      <c r="AG9" s="8"/>
    </row>
    <row r="10" spans="1:42" s="11" customFormat="1" x14ac:dyDescent="0.25">
      <c r="A10" s="9"/>
      <c r="B10" s="275" t="str">
        <f>Stammdatenblatt!$B10</f>
        <v>Ort der Leistung</v>
      </c>
      <c r="C10" s="1193">
        <f>Stammdatenblatt!$D$10</f>
        <v>0</v>
      </c>
      <c r="D10" s="1194"/>
      <c r="E10" s="79"/>
      <c r="F10" s="79"/>
      <c r="G10" s="9"/>
      <c r="H10" s="9"/>
      <c r="I10" s="9"/>
      <c r="J10" s="9"/>
      <c r="AG10" s="8"/>
    </row>
    <row r="11" spans="1:42" s="8" customFormat="1" x14ac:dyDescent="0.25">
      <c r="A11" s="9"/>
      <c r="B11" s="275" t="str">
        <f>Stammdatenblatt!$B11</f>
        <v>Aktenzeichen (falls vorhanden)</v>
      </c>
      <c r="C11" s="1193">
        <f>Stammdatenblatt!$D$11</f>
        <v>0</v>
      </c>
      <c r="D11" s="1194"/>
      <c r="E11" s="79"/>
      <c r="F11" s="79"/>
      <c r="G11" s="9"/>
      <c r="H11" s="9"/>
      <c r="I11" s="9"/>
      <c r="J11" s="9"/>
    </row>
    <row r="12" spans="1:42" s="8" customFormat="1" x14ac:dyDescent="0.25">
      <c r="A12" s="7"/>
      <c r="B12" s="276" t="str">
        <f>Stammdatenblatt!$B12</f>
        <v>Vereinbarungszeitraum ab MM/JJJJ</v>
      </c>
      <c r="C12" s="1195" t="str">
        <f>IF(Stammdatenblatt!$D12="","",Stammdatenblatt!$D12)</f>
        <v/>
      </c>
      <c r="D12" s="1196"/>
      <c r="E12" s="79"/>
      <c r="F12" s="79"/>
      <c r="G12" s="9"/>
      <c r="H12" s="9"/>
      <c r="I12" s="9"/>
      <c r="J12" s="7"/>
    </row>
    <row r="13" spans="1:42" s="8" customFormat="1" ht="15.75" thickBot="1" x14ac:dyDescent="0.3">
      <c r="A13" s="7"/>
      <c r="B13" s="277" t="str">
        <f>Stammdatenblatt!$B13</f>
        <v>Stand des Datenblattes TT/MM/JJJJ</v>
      </c>
      <c r="C13" s="1197" t="str">
        <f>IF(Stammdatenblatt!$D13="","",Stammdatenblatt!$D13)</f>
        <v/>
      </c>
      <c r="D13" s="1198"/>
      <c r="E13" s="81"/>
      <c r="F13" s="81"/>
      <c r="G13" s="9"/>
      <c r="H13" s="9"/>
      <c r="I13" s="9"/>
      <c r="J13" s="7"/>
    </row>
    <row r="14" spans="1:42" s="8" customFormat="1" x14ac:dyDescent="0.25">
      <c r="A14" s="7"/>
      <c r="B14" s="9"/>
      <c r="C14" s="9"/>
      <c r="D14" s="7"/>
      <c r="E14" s="7"/>
      <c r="F14" s="7"/>
      <c r="G14" s="9"/>
      <c r="H14" s="9"/>
      <c r="I14" s="9"/>
      <c r="J14" s="9"/>
      <c r="K14" s="9"/>
    </row>
    <row r="15" spans="1:42" s="8" customFormat="1" x14ac:dyDescent="0.25">
      <c r="A15" s="7"/>
      <c r="B15" s="9"/>
      <c r="C15" s="9"/>
      <c r="D15" s="7"/>
      <c r="E15" s="7"/>
      <c r="F15" s="7"/>
      <c r="G15" s="9"/>
      <c r="H15" s="9"/>
      <c r="I15" s="9"/>
      <c r="J15" s="9"/>
      <c r="K15" s="9"/>
    </row>
    <row r="16" spans="1:42" s="8" customFormat="1" x14ac:dyDescent="0.25">
      <c r="A16" s="7"/>
      <c r="B16" s="9"/>
      <c r="C16" s="9"/>
      <c r="D16" s="7"/>
      <c r="E16" s="7"/>
      <c r="F16" s="7"/>
      <c r="G16" s="9"/>
      <c r="H16" s="9"/>
      <c r="I16" s="9"/>
      <c r="J16" s="9"/>
      <c r="K16" s="9"/>
    </row>
    <row r="17" spans="1:65" s="8" customFormat="1" x14ac:dyDescent="0.25">
      <c r="A17" s="7"/>
      <c r="B17" s="9"/>
      <c r="C17" s="9"/>
      <c r="D17" s="7"/>
      <c r="E17" s="7"/>
      <c r="F17" s="7"/>
      <c r="G17" s="9"/>
      <c r="H17" s="9"/>
      <c r="I17" s="9"/>
      <c r="J17" s="9"/>
      <c r="K17" s="9"/>
    </row>
    <row r="18" spans="1:65" s="8" customFormat="1" ht="27" customHeight="1" x14ac:dyDescent="0.25">
      <c r="A18" s="7"/>
      <c r="B18" s="177" t="s">
        <v>108</v>
      </c>
      <c r="C18" s="1149"/>
      <c r="D18" s="90"/>
      <c r="E18" s="91"/>
      <c r="F18" s="91"/>
      <c r="G18" s="7"/>
      <c r="H18" s="7"/>
      <c r="I18" s="7"/>
      <c r="J18" s="7"/>
    </row>
    <row r="19" spans="1:65" s="8" customFormat="1" ht="15" customHeight="1" thickBot="1" x14ac:dyDescent="0.3">
      <c r="A19" s="7"/>
      <c r="E19" s="7"/>
      <c r="G19" s="9"/>
      <c r="H19" s="9"/>
      <c r="I19" s="9"/>
      <c r="J19" s="7"/>
    </row>
    <row r="20" spans="1:65" s="8" customFormat="1" ht="45.75" thickBot="1" x14ac:dyDescent="0.3">
      <c r="A20" s="7"/>
      <c r="B20" s="176" t="s">
        <v>29</v>
      </c>
      <c r="C20" s="223"/>
      <c r="D20" s="224" t="s">
        <v>109</v>
      </c>
      <c r="E20" s="224" t="s">
        <v>241</v>
      </c>
      <c r="F20" s="225" t="s">
        <v>242</v>
      </c>
      <c r="G20" s="260" t="s">
        <v>222</v>
      </c>
      <c r="H20" s="225" t="s">
        <v>235</v>
      </c>
      <c r="J20" s="774"/>
      <c r="K20" s="774"/>
      <c r="L20" s="9"/>
      <c r="M20" s="774"/>
      <c r="N20" s="774"/>
      <c r="AN20" s="93"/>
      <c r="AO20" s="93"/>
      <c r="AQ20" s="93"/>
      <c r="AR20" s="9"/>
      <c r="BB20" s="284" t="s">
        <v>119</v>
      </c>
      <c r="BC20" s="93"/>
      <c r="BD20" s="241"/>
    </row>
    <row r="21" spans="1:65" ht="54.75" thickBot="1" x14ac:dyDescent="0.3">
      <c r="C21" s="219" t="s">
        <v>243</v>
      </c>
      <c r="D21" s="329"/>
      <c r="E21" s="1150"/>
      <c r="F21" s="1151"/>
      <c r="G21" s="1152"/>
      <c r="H21" s="1153"/>
      <c r="J21" s="1154"/>
      <c r="K21" s="1154"/>
      <c r="L21" s="28"/>
      <c r="M21" s="1154"/>
      <c r="N21" s="1154"/>
      <c r="AF21" s="8"/>
      <c r="AG21" s="22"/>
      <c r="AP21" s="22"/>
      <c r="BB21" s="285" t="s">
        <v>103</v>
      </c>
      <c r="BC21" s="93"/>
      <c r="BD21" s="629"/>
      <c r="BJ21" s="22"/>
      <c r="BM21" s="22"/>
    </row>
    <row r="22" spans="1:65" ht="15.75" thickBot="1" x14ac:dyDescent="0.3">
      <c r="B22" s="8"/>
      <c r="C22" s="217" t="s">
        <v>244</v>
      </c>
      <c r="D22" s="329"/>
      <c r="E22" s="1150"/>
      <c r="F22" s="1151"/>
      <c r="G22" s="1152"/>
      <c r="H22" s="1151"/>
      <c r="J22" s="1154"/>
      <c r="K22" s="1154"/>
      <c r="L22" s="9"/>
      <c r="M22" s="1154"/>
      <c r="N22" s="1154"/>
      <c r="AF22" s="8"/>
      <c r="AG22" s="22"/>
      <c r="AP22" s="22"/>
      <c r="BB22" s="286" t="s">
        <v>104</v>
      </c>
      <c r="BC22" s="9"/>
      <c r="BD22" s="630"/>
      <c r="BG22" s="26"/>
      <c r="BI22" s="477"/>
      <c r="BJ22" s="22"/>
      <c r="BM22" s="22"/>
    </row>
    <row r="23" spans="1:65" x14ac:dyDescent="0.25">
      <c r="B23" s="8"/>
      <c r="C23" s="217" t="s">
        <v>245</v>
      </c>
      <c r="D23" s="329"/>
      <c r="E23" s="1150"/>
      <c r="F23" s="1151"/>
      <c r="G23" s="1152"/>
      <c r="H23" s="1151"/>
      <c r="J23" s="1154"/>
      <c r="K23" s="1154"/>
      <c r="L23" s="28"/>
      <c r="M23" s="1154"/>
      <c r="N23" s="1154"/>
      <c r="AC23" s="31"/>
      <c r="AD23" s="31"/>
      <c r="AE23" s="31"/>
      <c r="AF23" s="8"/>
      <c r="AG23" s="31"/>
      <c r="AP23" s="22"/>
      <c r="BB23" s="287" t="s">
        <v>123</v>
      </c>
      <c r="BD23" s="631"/>
      <c r="BG23" s="272"/>
      <c r="BI23" s="26"/>
      <c r="BJ23" s="22"/>
      <c r="BM23" s="22"/>
    </row>
    <row r="24" spans="1:65" ht="15.75" thickBot="1" x14ac:dyDescent="0.3">
      <c r="B24" s="8"/>
      <c r="C24" s="218"/>
      <c r="D24" s="329"/>
      <c r="E24" s="1150"/>
      <c r="F24" s="1151"/>
      <c r="G24" s="1155"/>
      <c r="H24" s="1156"/>
      <c r="J24" s="1154"/>
      <c r="K24" s="1154"/>
      <c r="L24" s="9"/>
      <c r="M24" s="1154"/>
      <c r="N24" s="1154"/>
      <c r="AF24" s="8"/>
      <c r="AG24" s="22"/>
      <c r="AP24" s="22"/>
      <c r="BB24" s="288" t="s">
        <v>125</v>
      </c>
      <c r="BC24" s="93"/>
      <c r="BD24" s="1157"/>
      <c r="BG24" s="26"/>
      <c r="BI24" s="26"/>
      <c r="BJ24" s="22"/>
      <c r="BM24" s="22"/>
    </row>
    <row r="25" spans="1:65" s="33" customFormat="1" ht="18.75" customHeight="1" thickBot="1" x14ac:dyDescent="0.3">
      <c r="C25" s="227" t="s">
        <v>100</v>
      </c>
      <c r="D25" s="228"/>
      <c r="E25" s="1158"/>
      <c r="F25" s="1159"/>
      <c r="G25" s="1160"/>
      <c r="H25" s="1160"/>
      <c r="J25" s="1161"/>
      <c r="K25" s="1162"/>
      <c r="L25" s="232"/>
      <c r="M25" s="1161"/>
      <c r="N25" s="1162"/>
      <c r="AF25" s="8"/>
      <c r="AV25" s="233"/>
      <c r="BG25" s="233"/>
    </row>
    <row r="26" spans="1:65" ht="15" customHeight="1" thickBot="1" x14ac:dyDescent="0.3">
      <c r="AA26" s="1228" t="s">
        <v>226</v>
      </c>
      <c r="AB26" s="1229"/>
      <c r="AC26" s="1229"/>
      <c r="AD26" s="1229"/>
      <c r="AE26" s="1229"/>
      <c r="AF26" s="1230"/>
      <c r="AH26" s="1219" t="s">
        <v>227</v>
      </c>
      <c r="AI26" s="1220"/>
      <c r="AJ26" s="1220"/>
      <c r="AK26" s="1220"/>
      <c r="AL26" s="1221"/>
      <c r="AP26" s="22"/>
      <c r="AS26" s="1235" t="s">
        <v>128</v>
      </c>
      <c r="AT26" s="1236"/>
      <c r="AU26" s="1236"/>
      <c r="AV26" s="1236"/>
      <c r="AW26" s="1236"/>
      <c r="AX26" s="1236"/>
      <c r="AY26" s="1236"/>
      <c r="AZ26" s="1236"/>
      <c r="BA26" s="1236"/>
      <c r="BB26" s="1236"/>
      <c r="BC26" s="889"/>
      <c r="BD26" s="889"/>
      <c r="BI26" s="26"/>
      <c r="BJ26" s="22"/>
      <c r="BK26" s="26"/>
    </row>
    <row r="27" spans="1:65" s="29" customFormat="1" ht="72.599999999999994" customHeight="1" thickBot="1" x14ac:dyDescent="0.3">
      <c r="B27" s="197" t="s">
        <v>246</v>
      </c>
      <c r="C27" s="197" t="s">
        <v>247</v>
      </c>
      <c r="D27" s="197" t="s">
        <v>248</v>
      </c>
      <c r="E27" s="197" t="s">
        <v>132</v>
      </c>
      <c r="F27" s="197" t="s">
        <v>133</v>
      </c>
      <c r="G27" s="197" t="s">
        <v>229</v>
      </c>
      <c r="H27" s="882" t="s">
        <v>135</v>
      </c>
      <c r="I27" s="197" t="s">
        <v>676</v>
      </c>
      <c r="J27" s="883" t="s">
        <v>145</v>
      </c>
      <c r="K27" s="212" t="s">
        <v>145</v>
      </c>
      <c r="L27" s="212" t="s">
        <v>145</v>
      </c>
      <c r="M27" s="212" t="s">
        <v>145</v>
      </c>
      <c r="N27" s="212" t="s">
        <v>145</v>
      </c>
      <c r="O27" s="212" t="s">
        <v>145</v>
      </c>
      <c r="P27" s="212" t="s">
        <v>145</v>
      </c>
      <c r="Q27" s="212" t="s">
        <v>145</v>
      </c>
      <c r="R27" s="212" t="s">
        <v>145</v>
      </c>
      <c r="S27" s="212" t="s">
        <v>145</v>
      </c>
      <c r="T27" s="212" t="s">
        <v>145</v>
      </c>
      <c r="U27" s="212" t="s">
        <v>145</v>
      </c>
      <c r="V27" s="214" t="s">
        <v>146</v>
      </c>
      <c r="W27" s="197" t="s">
        <v>147</v>
      </c>
      <c r="X27" s="214" t="s">
        <v>148</v>
      </c>
      <c r="Y27" s="197" t="s">
        <v>149</v>
      </c>
      <c r="AA27" s="957" t="s">
        <v>150</v>
      </c>
      <c r="AB27" s="958" t="s">
        <v>151</v>
      </c>
      <c r="AC27" s="958" t="s">
        <v>699</v>
      </c>
      <c r="AD27" s="656"/>
      <c r="AE27" s="656"/>
      <c r="AF27" s="657"/>
      <c r="AG27" s="8"/>
      <c r="AH27" s="665"/>
      <c r="AI27" s="659"/>
      <c r="AJ27" s="659"/>
      <c r="AK27" s="659"/>
      <c r="AL27" s="666"/>
      <c r="AM27" s="419" t="s">
        <v>153</v>
      </c>
      <c r="AN27" s="197" t="s">
        <v>154</v>
      </c>
      <c r="AO27" s="197" t="s">
        <v>155</v>
      </c>
      <c r="AP27" s="197" t="s">
        <v>652</v>
      </c>
      <c r="AQ27" s="197" t="s">
        <v>156</v>
      </c>
      <c r="AS27" s="197" t="s">
        <v>157</v>
      </c>
      <c r="AT27" s="197" t="s">
        <v>680</v>
      </c>
      <c r="AU27" s="197" t="s">
        <v>158</v>
      </c>
      <c r="AV27" s="197" t="s">
        <v>681</v>
      </c>
      <c r="AW27" s="197" t="s">
        <v>682</v>
      </c>
      <c r="AX27" s="197" t="s">
        <v>683</v>
      </c>
      <c r="AY27" s="197" t="s">
        <v>159</v>
      </c>
      <c r="AZ27" s="197" t="s">
        <v>160</v>
      </c>
      <c r="BA27" s="197" t="s">
        <v>161</v>
      </c>
      <c r="BB27" s="197" t="s">
        <v>162</v>
      </c>
      <c r="BD27" s="203" t="s">
        <v>230</v>
      </c>
      <c r="BF27" s="794" t="s">
        <v>647</v>
      </c>
      <c r="BH27" s="1210" t="s">
        <v>166</v>
      </c>
      <c r="BJ27" s="1212" t="s">
        <v>167</v>
      </c>
    </row>
    <row r="28" spans="1:65" s="30" customFormat="1" ht="90" customHeight="1" thickBot="1" x14ac:dyDescent="0.3">
      <c r="B28" s="215" t="s">
        <v>168</v>
      </c>
      <c r="C28" s="198" t="s">
        <v>169</v>
      </c>
      <c r="D28" s="198" t="s">
        <v>169</v>
      </c>
      <c r="E28" s="198" t="s">
        <v>132</v>
      </c>
      <c r="F28" s="198" t="s">
        <v>170</v>
      </c>
      <c r="G28" s="198" t="s">
        <v>171</v>
      </c>
      <c r="H28" s="326" t="s">
        <v>135</v>
      </c>
      <c r="I28" s="198" t="s">
        <v>249</v>
      </c>
      <c r="J28" s="884">
        <v>46053</v>
      </c>
      <c r="K28" s="216">
        <v>46081</v>
      </c>
      <c r="L28" s="216">
        <v>46112</v>
      </c>
      <c r="M28" s="216">
        <v>46142</v>
      </c>
      <c r="N28" s="216">
        <v>46173</v>
      </c>
      <c r="O28" s="216">
        <v>46203</v>
      </c>
      <c r="P28" s="216">
        <v>46234</v>
      </c>
      <c r="Q28" s="216">
        <v>46265</v>
      </c>
      <c r="R28" s="216">
        <v>46295</v>
      </c>
      <c r="S28" s="216">
        <v>46326</v>
      </c>
      <c r="T28" s="216">
        <v>46356</v>
      </c>
      <c r="U28" s="216">
        <v>46387</v>
      </c>
      <c r="V28" s="216" t="s">
        <v>201</v>
      </c>
      <c r="W28" s="198" t="s">
        <v>202</v>
      </c>
      <c r="X28" s="198" t="s">
        <v>203</v>
      </c>
      <c r="Y28" s="198" t="s">
        <v>204</v>
      </c>
      <c r="AA28" s="331" t="s">
        <v>205</v>
      </c>
      <c r="AB28" s="332" t="s">
        <v>205</v>
      </c>
      <c r="AC28" s="332" t="s">
        <v>205</v>
      </c>
      <c r="AD28" s="332" t="s">
        <v>205</v>
      </c>
      <c r="AE28" s="332" t="s">
        <v>205</v>
      </c>
      <c r="AF28" s="333" t="s">
        <v>205</v>
      </c>
      <c r="AG28" s="8"/>
      <c r="AH28" s="704" t="s">
        <v>206</v>
      </c>
      <c r="AI28" s="337" t="s">
        <v>206</v>
      </c>
      <c r="AJ28" s="337" t="s">
        <v>206</v>
      </c>
      <c r="AK28" s="337" t="s">
        <v>206</v>
      </c>
      <c r="AL28" s="705" t="s">
        <v>206</v>
      </c>
      <c r="AM28" s="327" t="s">
        <v>207</v>
      </c>
      <c r="AN28" s="198" t="s">
        <v>232</v>
      </c>
      <c r="AO28" s="198" t="s">
        <v>209</v>
      </c>
      <c r="AP28" s="198" t="s">
        <v>653</v>
      </c>
      <c r="AQ28" s="198" t="s">
        <v>210</v>
      </c>
      <c r="AS28" s="628"/>
      <c r="AT28" s="238"/>
      <c r="AU28" s="238"/>
      <c r="AV28" s="238"/>
      <c r="AW28" s="238"/>
      <c r="AX28" s="238"/>
      <c r="AY28" s="238"/>
      <c r="AZ28" s="238"/>
      <c r="BA28" s="238"/>
      <c r="BB28" s="1163"/>
      <c r="BD28" s="204" t="s">
        <v>233</v>
      </c>
      <c r="BF28" s="795" t="s">
        <v>631</v>
      </c>
      <c r="BH28" s="1234"/>
      <c r="BJ28" s="1213"/>
    </row>
    <row r="29" spans="1:65" ht="16.5" customHeight="1" x14ac:dyDescent="0.25">
      <c r="B29" s="598"/>
      <c r="C29" s="599"/>
      <c r="D29" s="599"/>
      <c r="E29" s="604"/>
      <c r="F29" s="602"/>
      <c r="G29" s="881"/>
      <c r="H29" s="886"/>
      <c r="I29" s="885"/>
      <c r="J29" s="1164"/>
      <c r="K29" s="1165"/>
      <c r="L29" s="1165"/>
      <c r="M29" s="1165"/>
      <c r="N29" s="1165"/>
      <c r="O29" s="1165"/>
      <c r="P29" s="1165"/>
      <c r="Q29" s="1165"/>
      <c r="R29" s="1165"/>
      <c r="S29" s="1165"/>
      <c r="T29" s="1165"/>
      <c r="U29" s="1165"/>
      <c r="V29" s="617"/>
      <c r="W29" s="1172"/>
      <c r="X29" s="898"/>
      <c r="Y29" s="1173"/>
      <c r="Z29" s="31"/>
      <c r="AA29" s="651"/>
      <c r="AB29" s="619"/>
      <c r="AC29" s="619"/>
      <c r="AD29" s="619"/>
      <c r="AE29" s="619"/>
      <c r="AF29" s="652"/>
      <c r="AG29" s="1166"/>
      <c r="AH29" s="618"/>
      <c r="AI29" s="619"/>
      <c r="AJ29" s="619"/>
      <c r="AK29" s="624"/>
      <c r="AL29" s="625"/>
      <c r="AM29" s="1167"/>
      <c r="AN29" s="1171"/>
      <c r="AO29" s="619"/>
      <c r="AP29" s="861"/>
      <c r="AQ29" s="1170"/>
      <c r="AR29" s="31"/>
      <c r="AS29" s="1170"/>
      <c r="AT29" s="1170"/>
      <c r="AU29" s="1170"/>
      <c r="AV29" s="1170"/>
      <c r="AW29" s="1170"/>
      <c r="AX29" s="1170"/>
      <c r="AY29" s="1170"/>
      <c r="AZ29" s="1170"/>
      <c r="BA29" s="1170"/>
      <c r="BB29" s="1170"/>
      <c r="BC29" s="31"/>
      <c r="BD29" s="1168"/>
      <c r="BE29" s="31"/>
      <c r="BF29" s="1169"/>
      <c r="BG29" s="31"/>
      <c r="BH29" s="632"/>
      <c r="BI29" s="31"/>
      <c r="BJ29" s="636"/>
      <c r="BL29" s="32"/>
      <c r="BM29" s="22"/>
    </row>
    <row r="30" spans="1:65" x14ac:dyDescent="0.25">
      <c r="B30" s="600"/>
      <c r="C30" s="601"/>
      <c r="D30" s="601"/>
      <c r="E30" s="605"/>
      <c r="F30" s="603"/>
      <c r="G30" s="881"/>
      <c r="H30" s="886"/>
      <c r="I30" s="885"/>
      <c r="J30" s="1164"/>
      <c r="K30" s="1165"/>
      <c r="L30" s="1165"/>
      <c r="M30" s="1165"/>
      <c r="N30" s="1165"/>
      <c r="O30" s="1165"/>
      <c r="P30" s="1165"/>
      <c r="Q30" s="1165"/>
      <c r="R30" s="1165"/>
      <c r="S30" s="1165"/>
      <c r="T30" s="1165"/>
      <c r="U30" s="1165"/>
      <c r="V30" s="617"/>
      <c r="W30" s="1172"/>
      <c r="X30" s="898"/>
      <c r="Y30" s="1173"/>
      <c r="Z30" s="31"/>
      <c r="AA30" s="651"/>
      <c r="AB30" s="619"/>
      <c r="AC30" s="619"/>
      <c r="AD30" s="619"/>
      <c r="AE30" s="619"/>
      <c r="AF30" s="652"/>
      <c r="AG30" s="1166"/>
      <c r="AH30" s="618"/>
      <c r="AI30" s="619"/>
      <c r="AJ30" s="619"/>
      <c r="AK30" s="624"/>
      <c r="AL30" s="625"/>
      <c r="AM30" s="1167"/>
      <c r="AN30" s="1171"/>
      <c r="AO30" s="619"/>
      <c r="AP30" s="861"/>
      <c r="AQ30" s="1170"/>
      <c r="AR30" s="31"/>
      <c r="AS30" s="1170"/>
      <c r="AT30" s="1170"/>
      <c r="AU30" s="1170"/>
      <c r="AV30" s="1170"/>
      <c r="AW30" s="1170"/>
      <c r="AX30" s="1170"/>
      <c r="AY30" s="1170"/>
      <c r="AZ30" s="1170"/>
      <c r="BA30" s="1170"/>
      <c r="BB30" s="1170"/>
      <c r="BC30" s="31"/>
      <c r="BD30" s="1168"/>
      <c r="BF30" s="1169"/>
      <c r="BH30" s="633"/>
      <c r="BJ30" s="637"/>
      <c r="BL30" s="32"/>
      <c r="BM30" s="22"/>
    </row>
    <row r="31" spans="1:65" x14ac:dyDescent="0.25">
      <c r="B31" s="600"/>
      <c r="C31" s="601"/>
      <c r="D31" s="601"/>
      <c r="E31" s="605"/>
      <c r="F31" s="603"/>
      <c r="G31" s="881"/>
      <c r="H31" s="886"/>
      <c r="I31" s="885"/>
      <c r="J31" s="1164"/>
      <c r="K31" s="1165"/>
      <c r="L31" s="1165"/>
      <c r="M31" s="1165"/>
      <c r="N31" s="1165"/>
      <c r="O31" s="1165"/>
      <c r="P31" s="1165"/>
      <c r="Q31" s="1165"/>
      <c r="R31" s="1165"/>
      <c r="S31" s="1165"/>
      <c r="T31" s="1165"/>
      <c r="U31" s="1165"/>
      <c r="V31" s="617"/>
      <c r="W31" s="1172"/>
      <c r="X31" s="898"/>
      <c r="Y31" s="1173"/>
      <c r="Z31" s="31"/>
      <c r="AA31" s="651"/>
      <c r="AB31" s="619"/>
      <c r="AC31" s="619"/>
      <c r="AD31" s="619"/>
      <c r="AE31" s="619"/>
      <c r="AF31" s="652"/>
      <c r="AG31" s="1166"/>
      <c r="AH31" s="618"/>
      <c r="AI31" s="619"/>
      <c r="AJ31" s="619"/>
      <c r="AK31" s="624"/>
      <c r="AL31" s="625"/>
      <c r="AM31" s="1167"/>
      <c r="AN31" s="1171"/>
      <c r="AO31" s="619"/>
      <c r="AP31" s="861"/>
      <c r="AQ31" s="1170"/>
      <c r="AR31" s="31"/>
      <c r="AS31" s="1170"/>
      <c r="AT31" s="1170"/>
      <c r="AU31" s="1170"/>
      <c r="AV31" s="1170"/>
      <c r="AW31" s="1170"/>
      <c r="AX31" s="1170"/>
      <c r="AY31" s="1170"/>
      <c r="AZ31" s="1170"/>
      <c r="BA31" s="1170"/>
      <c r="BB31" s="1170"/>
      <c r="BC31" s="31"/>
      <c r="BD31" s="1168"/>
      <c r="BF31" s="1169"/>
      <c r="BH31" s="634"/>
      <c r="BJ31" s="638"/>
      <c r="BM31" s="22"/>
    </row>
    <row r="32" spans="1:65" x14ac:dyDescent="0.25">
      <c r="B32" s="600"/>
      <c r="C32" s="601"/>
      <c r="D32" s="601"/>
      <c r="E32" s="605"/>
      <c r="F32" s="603"/>
      <c r="G32" s="881"/>
      <c r="H32" s="886"/>
      <c r="I32" s="885"/>
      <c r="J32" s="1164"/>
      <c r="K32" s="1165"/>
      <c r="L32" s="1165"/>
      <c r="M32" s="1165"/>
      <c r="N32" s="1165"/>
      <c r="O32" s="1165"/>
      <c r="P32" s="1165"/>
      <c r="Q32" s="1165"/>
      <c r="R32" s="1165"/>
      <c r="S32" s="1165"/>
      <c r="T32" s="1165"/>
      <c r="U32" s="1165"/>
      <c r="V32" s="617"/>
      <c r="W32" s="1172"/>
      <c r="X32" s="898"/>
      <c r="Y32" s="1173"/>
      <c r="Z32" s="31"/>
      <c r="AA32" s="651"/>
      <c r="AB32" s="619"/>
      <c r="AC32" s="619"/>
      <c r="AD32" s="619"/>
      <c r="AE32" s="619"/>
      <c r="AF32" s="652"/>
      <c r="AG32" s="1166"/>
      <c r="AH32" s="618"/>
      <c r="AI32" s="619"/>
      <c r="AJ32" s="619"/>
      <c r="AK32" s="624"/>
      <c r="AL32" s="625"/>
      <c r="AM32" s="1167"/>
      <c r="AN32" s="1171"/>
      <c r="AO32" s="619"/>
      <c r="AP32" s="861"/>
      <c r="AQ32" s="1170"/>
      <c r="AR32" s="31"/>
      <c r="AS32" s="1170"/>
      <c r="AT32" s="1170"/>
      <c r="AU32" s="1170"/>
      <c r="AV32" s="1170"/>
      <c r="AW32" s="1170"/>
      <c r="AX32" s="1170"/>
      <c r="AY32" s="1170"/>
      <c r="AZ32" s="1170"/>
      <c r="BA32" s="1170"/>
      <c r="BB32" s="1170"/>
      <c r="BC32" s="31"/>
      <c r="BD32" s="1168"/>
      <c r="BF32" s="1169"/>
      <c r="BH32" s="634"/>
      <c r="BJ32" s="638"/>
      <c r="BM32" s="22"/>
    </row>
    <row r="33" spans="2:65" x14ac:dyDescent="0.25">
      <c r="B33" s="600"/>
      <c r="C33" s="601"/>
      <c r="D33" s="601"/>
      <c r="E33" s="605"/>
      <c r="F33" s="603"/>
      <c r="G33" s="881"/>
      <c r="H33" s="886"/>
      <c r="I33" s="885"/>
      <c r="J33" s="1164"/>
      <c r="K33" s="1165"/>
      <c r="L33" s="1165"/>
      <c r="M33" s="1165"/>
      <c r="N33" s="1165"/>
      <c r="O33" s="1165"/>
      <c r="P33" s="1165"/>
      <c r="Q33" s="1165"/>
      <c r="R33" s="1165"/>
      <c r="S33" s="1165"/>
      <c r="T33" s="1165"/>
      <c r="U33" s="1165"/>
      <c r="V33" s="617"/>
      <c r="W33" s="1172"/>
      <c r="X33" s="898"/>
      <c r="Y33" s="1173"/>
      <c r="Z33" s="31"/>
      <c r="AA33" s="651"/>
      <c r="AB33" s="619"/>
      <c r="AC33" s="619"/>
      <c r="AD33" s="619"/>
      <c r="AE33" s="619"/>
      <c r="AF33" s="652"/>
      <c r="AG33" s="1166"/>
      <c r="AH33" s="618"/>
      <c r="AI33" s="619"/>
      <c r="AJ33" s="619"/>
      <c r="AK33" s="624"/>
      <c r="AL33" s="625"/>
      <c r="AM33" s="1167"/>
      <c r="AN33" s="1171"/>
      <c r="AO33" s="619"/>
      <c r="AP33" s="861"/>
      <c r="AQ33" s="1170"/>
      <c r="AR33" s="31"/>
      <c r="AS33" s="1170"/>
      <c r="AT33" s="1170"/>
      <c r="AU33" s="1170"/>
      <c r="AV33" s="1170"/>
      <c r="AW33" s="1170"/>
      <c r="AX33" s="1170"/>
      <c r="AY33" s="1170"/>
      <c r="AZ33" s="1170"/>
      <c r="BA33" s="1170"/>
      <c r="BB33" s="1170"/>
      <c r="BC33" s="31"/>
      <c r="BD33" s="1168"/>
      <c r="BF33" s="1169"/>
      <c r="BH33" s="634"/>
      <c r="BJ33" s="638"/>
      <c r="BM33" s="22"/>
    </row>
    <row r="34" spans="2:65" x14ac:dyDescent="0.25">
      <c r="B34" s="600"/>
      <c r="C34" s="601"/>
      <c r="D34" s="601"/>
      <c r="E34" s="605"/>
      <c r="F34" s="603"/>
      <c r="G34" s="881"/>
      <c r="H34" s="886"/>
      <c r="I34" s="885"/>
      <c r="J34" s="1164"/>
      <c r="K34" s="1165"/>
      <c r="L34" s="1165"/>
      <c r="M34" s="1165"/>
      <c r="N34" s="1165"/>
      <c r="O34" s="1165"/>
      <c r="P34" s="1165"/>
      <c r="Q34" s="1165"/>
      <c r="R34" s="1165"/>
      <c r="S34" s="1165"/>
      <c r="T34" s="1165"/>
      <c r="U34" s="1165"/>
      <c r="V34" s="617"/>
      <c r="W34" s="1172"/>
      <c r="X34" s="898"/>
      <c r="Y34" s="1173"/>
      <c r="Z34" s="31"/>
      <c r="AA34" s="651"/>
      <c r="AB34" s="619"/>
      <c r="AC34" s="619"/>
      <c r="AD34" s="619"/>
      <c r="AE34" s="619"/>
      <c r="AF34" s="652"/>
      <c r="AG34" s="1166"/>
      <c r="AH34" s="618"/>
      <c r="AI34" s="619"/>
      <c r="AJ34" s="619"/>
      <c r="AK34" s="624"/>
      <c r="AL34" s="625"/>
      <c r="AM34" s="1167"/>
      <c r="AN34" s="1171"/>
      <c r="AO34" s="619"/>
      <c r="AP34" s="861"/>
      <c r="AQ34" s="1170"/>
      <c r="AR34" s="31"/>
      <c r="AS34" s="1170"/>
      <c r="AT34" s="1170"/>
      <c r="AU34" s="1170"/>
      <c r="AV34" s="1170"/>
      <c r="AW34" s="1170"/>
      <c r="AX34" s="1170"/>
      <c r="AY34" s="1170"/>
      <c r="AZ34" s="1170"/>
      <c r="BA34" s="1170"/>
      <c r="BB34" s="1170"/>
      <c r="BC34" s="31"/>
      <c r="BD34" s="1168"/>
      <c r="BF34" s="1169"/>
      <c r="BH34" s="634"/>
      <c r="BJ34" s="638"/>
      <c r="BM34" s="22"/>
    </row>
    <row r="35" spans="2:65" x14ac:dyDescent="0.25">
      <c r="B35" s="600"/>
      <c r="C35" s="601"/>
      <c r="D35" s="601"/>
      <c r="E35" s="605"/>
      <c r="F35" s="603"/>
      <c r="G35" s="881"/>
      <c r="H35" s="886"/>
      <c r="I35" s="885"/>
      <c r="J35" s="1164"/>
      <c r="K35" s="1165"/>
      <c r="L35" s="1165"/>
      <c r="M35" s="1165"/>
      <c r="N35" s="1165"/>
      <c r="O35" s="1165"/>
      <c r="P35" s="1165"/>
      <c r="Q35" s="1165"/>
      <c r="R35" s="1165"/>
      <c r="S35" s="1165"/>
      <c r="T35" s="1165"/>
      <c r="U35" s="1165"/>
      <c r="V35" s="617"/>
      <c r="W35" s="1172"/>
      <c r="X35" s="898"/>
      <c r="Y35" s="1173"/>
      <c r="Z35" s="31"/>
      <c r="AA35" s="651"/>
      <c r="AB35" s="619"/>
      <c r="AC35" s="619"/>
      <c r="AD35" s="619"/>
      <c r="AE35" s="619"/>
      <c r="AF35" s="652"/>
      <c r="AG35" s="1166"/>
      <c r="AH35" s="618"/>
      <c r="AI35" s="619"/>
      <c r="AJ35" s="619"/>
      <c r="AK35" s="624"/>
      <c r="AL35" s="625"/>
      <c r="AM35" s="1167"/>
      <c r="AN35" s="1171"/>
      <c r="AO35" s="619"/>
      <c r="AP35" s="861"/>
      <c r="AQ35" s="1170"/>
      <c r="AR35" s="31"/>
      <c r="AS35" s="1170"/>
      <c r="AT35" s="1170"/>
      <c r="AU35" s="1170"/>
      <c r="AV35" s="1170"/>
      <c r="AW35" s="1170"/>
      <c r="AX35" s="1170"/>
      <c r="AY35" s="1170"/>
      <c r="AZ35" s="1170"/>
      <c r="BA35" s="1170"/>
      <c r="BB35" s="1170"/>
      <c r="BC35" s="31"/>
      <c r="BD35" s="1168"/>
      <c r="BF35" s="1169"/>
      <c r="BH35" s="634"/>
      <c r="BJ35" s="638"/>
      <c r="BM35" s="22"/>
    </row>
    <row r="36" spans="2:65" x14ac:dyDescent="0.25">
      <c r="B36" s="600"/>
      <c r="C36" s="601"/>
      <c r="D36" s="601"/>
      <c r="E36" s="605"/>
      <c r="F36" s="603"/>
      <c r="G36" s="881"/>
      <c r="H36" s="886"/>
      <c r="I36" s="885"/>
      <c r="J36" s="1164"/>
      <c r="K36" s="1165"/>
      <c r="L36" s="1165"/>
      <c r="M36" s="1165"/>
      <c r="N36" s="1165"/>
      <c r="O36" s="1165"/>
      <c r="P36" s="1165"/>
      <c r="Q36" s="1165"/>
      <c r="R36" s="1165"/>
      <c r="S36" s="1165"/>
      <c r="T36" s="1165"/>
      <c r="U36" s="1165"/>
      <c r="V36" s="617"/>
      <c r="W36" s="1172"/>
      <c r="X36" s="898"/>
      <c r="Y36" s="1173"/>
      <c r="Z36" s="31"/>
      <c r="AA36" s="651"/>
      <c r="AB36" s="619"/>
      <c r="AC36" s="619"/>
      <c r="AD36" s="619"/>
      <c r="AE36" s="619"/>
      <c r="AF36" s="652"/>
      <c r="AG36" s="1166"/>
      <c r="AH36" s="618"/>
      <c r="AI36" s="619"/>
      <c r="AJ36" s="619"/>
      <c r="AK36" s="624"/>
      <c r="AL36" s="625"/>
      <c r="AM36" s="1167"/>
      <c r="AN36" s="1171"/>
      <c r="AO36" s="619"/>
      <c r="AP36" s="861"/>
      <c r="AQ36" s="1170"/>
      <c r="AR36" s="31"/>
      <c r="AS36" s="1170"/>
      <c r="AT36" s="1170"/>
      <c r="AU36" s="1170"/>
      <c r="AV36" s="1170"/>
      <c r="AW36" s="1170"/>
      <c r="AX36" s="1170"/>
      <c r="AY36" s="1170"/>
      <c r="AZ36" s="1170"/>
      <c r="BA36" s="1170"/>
      <c r="BB36" s="1170"/>
      <c r="BC36" s="31"/>
      <c r="BD36" s="1168"/>
      <c r="BF36" s="1169"/>
      <c r="BH36" s="634"/>
      <c r="BJ36" s="638"/>
      <c r="BM36" s="22"/>
    </row>
    <row r="37" spans="2:65" x14ac:dyDescent="0.25">
      <c r="B37" s="600"/>
      <c r="C37" s="601"/>
      <c r="D37" s="601"/>
      <c r="E37" s="605"/>
      <c r="F37" s="603"/>
      <c r="G37" s="881"/>
      <c r="H37" s="886"/>
      <c r="I37" s="885"/>
      <c r="J37" s="1164"/>
      <c r="K37" s="1165"/>
      <c r="L37" s="1165"/>
      <c r="M37" s="1165"/>
      <c r="N37" s="1165"/>
      <c r="O37" s="1165"/>
      <c r="P37" s="1165"/>
      <c r="Q37" s="1165"/>
      <c r="R37" s="1165"/>
      <c r="S37" s="1165"/>
      <c r="T37" s="1165"/>
      <c r="U37" s="1165"/>
      <c r="V37" s="617"/>
      <c r="W37" s="1172"/>
      <c r="X37" s="898"/>
      <c r="Y37" s="1173"/>
      <c r="Z37" s="31"/>
      <c r="AA37" s="651"/>
      <c r="AB37" s="619"/>
      <c r="AC37" s="619"/>
      <c r="AD37" s="619"/>
      <c r="AE37" s="619"/>
      <c r="AF37" s="652"/>
      <c r="AG37" s="1166"/>
      <c r="AH37" s="618"/>
      <c r="AI37" s="619"/>
      <c r="AJ37" s="619"/>
      <c r="AK37" s="624"/>
      <c r="AL37" s="625"/>
      <c r="AM37" s="1167"/>
      <c r="AN37" s="1171"/>
      <c r="AO37" s="619"/>
      <c r="AP37" s="861"/>
      <c r="AQ37" s="1170"/>
      <c r="AR37" s="31"/>
      <c r="AS37" s="1170"/>
      <c r="AT37" s="1170"/>
      <c r="AU37" s="1170"/>
      <c r="AV37" s="1170"/>
      <c r="AW37" s="1170"/>
      <c r="AX37" s="1170"/>
      <c r="AY37" s="1170"/>
      <c r="AZ37" s="1170"/>
      <c r="BA37" s="1170"/>
      <c r="BB37" s="1170"/>
      <c r="BC37" s="31"/>
      <c r="BD37" s="1168"/>
      <c r="BF37" s="1169"/>
      <c r="BH37" s="634"/>
      <c r="BJ37" s="638"/>
      <c r="BM37" s="22"/>
    </row>
    <row r="38" spans="2:65" x14ac:dyDescent="0.25">
      <c r="B38" s="600"/>
      <c r="C38" s="601"/>
      <c r="D38" s="601"/>
      <c r="E38" s="605"/>
      <c r="F38" s="603"/>
      <c r="G38" s="881"/>
      <c r="H38" s="886"/>
      <c r="I38" s="885"/>
      <c r="J38" s="1164"/>
      <c r="K38" s="1165"/>
      <c r="L38" s="1165"/>
      <c r="M38" s="1165"/>
      <c r="N38" s="1165"/>
      <c r="O38" s="1165"/>
      <c r="P38" s="1165"/>
      <c r="Q38" s="1165"/>
      <c r="R38" s="1165"/>
      <c r="S38" s="1165"/>
      <c r="T38" s="1165"/>
      <c r="U38" s="1165"/>
      <c r="V38" s="617"/>
      <c r="W38" s="1172"/>
      <c r="X38" s="898"/>
      <c r="Y38" s="1173"/>
      <c r="Z38" s="31"/>
      <c r="AA38" s="651"/>
      <c r="AB38" s="619"/>
      <c r="AC38" s="619"/>
      <c r="AD38" s="619"/>
      <c r="AE38" s="619"/>
      <c r="AF38" s="652"/>
      <c r="AG38" s="1166"/>
      <c r="AH38" s="618"/>
      <c r="AI38" s="619"/>
      <c r="AJ38" s="619"/>
      <c r="AK38" s="624"/>
      <c r="AL38" s="625"/>
      <c r="AM38" s="1167"/>
      <c r="AN38" s="1171"/>
      <c r="AO38" s="619"/>
      <c r="AP38" s="861"/>
      <c r="AQ38" s="1170"/>
      <c r="AR38" s="31"/>
      <c r="AS38" s="1170"/>
      <c r="AT38" s="1170"/>
      <c r="AU38" s="1170"/>
      <c r="AV38" s="1170"/>
      <c r="AW38" s="1170"/>
      <c r="AX38" s="1170"/>
      <c r="AY38" s="1170"/>
      <c r="AZ38" s="1170"/>
      <c r="BA38" s="1170"/>
      <c r="BB38" s="1170"/>
      <c r="BC38" s="31"/>
      <c r="BD38" s="1168"/>
      <c r="BF38" s="1169"/>
      <c r="BH38" s="634"/>
      <c r="BJ38" s="638"/>
      <c r="BM38" s="22"/>
    </row>
    <row r="39" spans="2:65" x14ac:dyDescent="0.25">
      <c r="B39" s="600"/>
      <c r="C39" s="601"/>
      <c r="D39" s="601"/>
      <c r="E39" s="605"/>
      <c r="F39" s="603"/>
      <c r="G39" s="881"/>
      <c r="H39" s="886"/>
      <c r="I39" s="885"/>
      <c r="J39" s="1164"/>
      <c r="K39" s="1165"/>
      <c r="L39" s="1165"/>
      <c r="M39" s="1165"/>
      <c r="N39" s="1165"/>
      <c r="O39" s="1165"/>
      <c r="P39" s="1165"/>
      <c r="Q39" s="1165"/>
      <c r="R39" s="1165"/>
      <c r="S39" s="1165"/>
      <c r="T39" s="1165"/>
      <c r="U39" s="1165"/>
      <c r="V39" s="617"/>
      <c r="W39" s="1172"/>
      <c r="X39" s="898"/>
      <c r="Y39" s="1173"/>
      <c r="Z39" s="31"/>
      <c r="AA39" s="651"/>
      <c r="AB39" s="619"/>
      <c r="AC39" s="619"/>
      <c r="AD39" s="619"/>
      <c r="AE39" s="619"/>
      <c r="AF39" s="652"/>
      <c r="AG39" s="1166"/>
      <c r="AH39" s="618"/>
      <c r="AI39" s="619"/>
      <c r="AJ39" s="619"/>
      <c r="AK39" s="624"/>
      <c r="AL39" s="625"/>
      <c r="AM39" s="1167"/>
      <c r="AN39" s="1171"/>
      <c r="AO39" s="619"/>
      <c r="AP39" s="861"/>
      <c r="AQ39" s="1170"/>
      <c r="AR39" s="31"/>
      <c r="AS39" s="1170"/>
      <c r="AT39" s="1170"/>
      <c r="AU39" s="1170"/>
      <c r="AV39" s="1170"/>
      <c r="AW39" s="1170"/>
      <c r="AX39" s="1170"/>
      <c r="AY39" s="1170"/>
      <c r="AZ39" s="1170"/>
      <c r="BA39" s="1170"/>
      <c r="BB39" s="1170"/>
      <c r="BC39" s="31"/>
      <c r="BD39" s="1168"/>
      <c r="BF39" s="1169"/>
      <c r="BH39" s="634"/>
      <c r="BJ39" s="638"/>
      <c r="BM39" s="22"/>
    </row>
    <row r="40" spans="2:65" x14ac:dyDescent="0.25">
      <c r="B40" s="600"/>
      <c r="C40" s="601"/>
      <c r="D40" s="601"/>
      <c r="E40" s="605"/>
      <c r="F40" s="603"/>
      <c r="G40" s="881"/>
      <c r="H40" s="886"/>
      <c r="I40" s="885"/>
      <c r="J40" s="1164"/>
      <c r="K40" s="1165"/>
      <c r="L40" s="1165"/>
      <c r="M40" s="1165"/>
      <c r="N40" s="1165"/>
      <c r="O40" s="1165"/>
      <c r="P40" s="1165"/>
      <c r="Q40" s="1165"/>
      <c r="R40" s="1165"/>
      <c r="S40" s="1165"/>
      <c r="T40" s="1165"/>
      <c r="U40" s="1165"/>
      <c r="V40" s="617"/>
      <c r="W40" s="1172"/>
      <c r="X40" s="898"/>
      <c r="Y40" s="1173"/>
      <c r="Z40" s="31"/>
      <c r="AA40" s="651"/>
      <c r="AB40" s="619"/>
      <c r="AC40" s="619"/>
      <c r="AD40" s="619"/>
      <c r="AE40" s="619"/>
      <c r="AF40" s="652"/>
      <c r="AG40" s="1166"/>
      <c r="AH40" s="618"/>
      <c r="AI40" s="619"/>
      <c r="AJ40" s="619"/>
      <c r="AK40" s="624"/>
      <c r="AL40" s="625"/>
      <c r="AM40" s="1167"/>
      <c r="AN40" s="1171"/>
      <c r="AO40" s="619"/>
      <c r="AP40" s="861"/>
      <c r="AQ40" s="1170"/>
      <c r="AR40" s="31"/>
      <c r="AS40" s="1170"/>
      <c r="AT40" s="1170"/>
      <c r="AU40" s="1170"/>
      <c r="AV40" s="1170"/>
      <c r="AW40" s="1170"/>
      <c r="AX40" s="1170"/>
      <c r="AY40" s="1170"/>
      <c r="AZ40" s="1170"/>
      <c r="BA40" s="1170"/>
      <c r="BB40" s="1170"/>
      <c r="BC40" s="31"/>
      <c r="BD40" s="1168"/>
      <c r="BF40" s="1169"/>
      <c r="BH40" s="634"/>
      <c r="BJ40" s="638"/>
      <c r="BM40" s="22"/>
    </row>
    <row r="41" spans="2:65" x14ac:dyDescent="0.25">
      <c r="B41" s="600"/>
      <c r="C41" s="601"/>
      <c r="D41" s="601"/>
      <c r="E41" s="605"/>
      <c r="F41" s="603"/>
      <c r="G41" s="881"/>
      <c r="H41" s="886"/>
      <c r="I41" s="885"/>
      <c r="J41" s="1164"/>
      <c r="K41" s="1165"/>
      <c r="L41" s="1165"/>
      <c r="M41" s="1165"/>
      <c r="N41" s="1165"/>
      <c r="O41" s="1165"/>
      <c r="P41" s="1165"/>
      <c r="Q41" s="1165"/>
      <c r="R41" s="1165"/>
      <c r="S41" s="1165"/>
      <c r="T41" s="1165"/>
      <c r="U41" s="1165"/>
      <c r="V41" s="617"/>
      <c r="W41" s="1172"/>
      <c r="X41" s="898"/>
      <c r="Y41" s="1173"/>
      <c r="Z41" s="31"/>
      <c r="AA41" s="651"/>
      <c r="AB41" s="619"/>
      <c r="AC41" s="619"/>
      <c r="AD41" s="619"/>
      <c r="AE41" s="619"/>
      <c r="AF41" s="652"/>
      <c r="AG41" s="1166"/>
      <c r="AH41" s="618"/>
      <c r="AI41" s="619"/>
      <c r="AJ41" s="619"/>
      <c r="AK41" s="624"/>
      <c r="AL41" s="625"/>
      <c r="AM41" s="1167"/>
      <c r="AN41" s="1171"/>
      <c r="AO41" s="619"/>
      <c r="AP41" s="861"/>
      <c r="AQ41" s="1170"/>
      <c r="AR41" s="31"/>
      <c r="AS41" s="1170"/>
      <c r="AT41" s="1170"/>
      <c r="AU41" s="1170"/>
      <c r="AV41" s="1170"/>
      <c r="AW41" s="1170"/>
      <c r="AX41" s="1170"/>
      <c r="AY41" s="1170"/>
      <c r="AZ41" s="1170"/>
      <c r="BA41" s="1170"/>
      <c r="BB41" s="1170"/>
      <c r="BC41" s="31"/>
      <c r="BD41" s="1168"/>
      <c r="BF41" s="1169"/>
      <c r="BH41" s="634"/>
      <c r="BJ41" s="638"/>
      <c r="BM41" s="22"/>
    </row>
    <row r="42" spans="2:65" x14ac:dyDescent="0.25">
      <c r="B42" s="600"/>
      <c r="C42" s="601"/>
      <c r="D42" s="601"/>
      <c r="E42" s="605"/>
      <c r="F42" s="603"/>
      <c r="G42" s="881"/>
      <c r="H42" s="886"/>
      <c r="I42" s="885"/>
      <c r="J42" s="1164"/>
      <c r="K42" s="1165"/>
      <c r="L42" s="1165"/>
      <c r="M42" s="1165"/>
      <c r="N42" s="1165"/>
      <c r="O42" s="1165"/>
      <c r="P42" s="1165"/>
      <c r="Q42" s="1165"/>
      <c r="R42" s="1165"/>
      <c r="S42" s="1165"/>
      <c r="T42" s="1165"/>
      <c r="U42" s="1165"/>
      <c r="V42" s="617"/>
      <c r="W42" s="1172"/>
      <c r="X42" s="898"/>
      <c r="Y42" s="1173"/>
      <c r="Z42" s="31"/>
      <c r="AA42" s="651"/>
      <c r="AB42" s="619"/>
      <c r="AC42" s="619"/>
      <c r="AD42" s="619"/>
      <c r="AE42" s="619"/>
      <c r="AF42" s="652"/>
      <c r="AG42" s="1166"/>
      <c r="AH42" s="618"/>
      <c r="AI42" s="619"/>
      <c r="AJ42" s="619"/>
      <c r="AK42" s="624"/>
      <c r="AL42" s="625"/>
      <c r="AM42" s="1167"/>
      <c r="AN42" s="1171"/>
      <c r="AO42" s="619"/>
      <c r="AP42" s="861"/>
      <c r="AQ42" s="1170"/>
      <c r="AR42" s="31"/>
      <c r="AS42" s="1170"/>
      <c r="AT42" s="1170"/>
      <c r="AU42" s="1170"/>
      <c r="AV42" s="1170"/>
      <c r="AW42" s="1170"/>
      <c r="AX42" s="1170"/>
      <c r="AY42" s="1170"/>
      <c r="AZ42" s="1170"/>
      <c r="BA42" s="1170"/>
      <c r="BB42" s="1170"/>
      <c r="BC42" s="31"/>
      <c r="BD42" s="1168"/>
      <c r="BF42" s="1169"/>
      <c r="BH42" s="634"/>
      <c r="BJ42" s="638"/>
      <c r="BM42" s="22"/>
    </row>
    <row r="43" spans="2:65" x14ac:dyDescent="0.25">
      <c r="B43" s="600"/>
      <c r="C43" s="601"/>
      <c r="D43" s="601"/>
      <c r="E43" s="605"/>
      <c r="F43" s="603"/>
      <c r="G43" s="881"/>
      <c r="H43" s="886"/>
      <c r="I43" s="885"/>
      <c r="J43" s="1164"/>
      <c r="K43" s="1165"/>
      <c r="L43" s="1165"/>
      <c r="M43" s="1165"/>
      <c r="N43" s="1165"/>
      <c r="O43" s="1165"/>
      <c r="P43" s="1165"/>
      <c r="Q43" s="1165"/>
      <c r="R43" s="1165"/>
      <c r="S43" s="1165"/>
      <c r="T43" s="1165"/>
      <c r="U43" s="1165"/>
      <c r="V43" s="617"/>
      <c r="W43" s="1172"/>
      <c r="X43" s="898"/>
      <c r="Y43" s="1173"/>
      <c r="Z43" s="31"/>
      <c r="AA43" s="651"/>
      <c r="AB43" s="619"/>
      <c r="AC43" s="619"/>
      <c r="AD43" s="619"/>
      <c r="AE43" s="619"/>
      <c r="AF43" s="652"/>
      <c r="AG43" s="1166"/>
      <c r="AH43" s="618"/>
      <c r="AI43" s="619"/>
      <c r="AJ43" s="619"/>
      <c r="AK43" s="624"/>
      <c r="AL43" s="625"/>
      <c r="AM43" s="1167"/>
      <c r="AN43" s="1171"/>
      <c r="AO43" s="619"/>
      <c r="AP43" s="861"/>
      <c r="AQ43" s="1170"/>
      <c r="AR43" s="31"/>
      <c r="AS43" s="1170"/>
      <c r="AT43" s="1170"/>
      <c r="AU43" s="1170"/>
      <c r="AV43" s="1170"/>
      <c r="AW43" s="1170"/>
      <c r="AX43" s="1170"/>
      <c r="AY43" s="1170"/>
      <c r="AZ43" s="1170"/>
      <c r="BA43" s="1170"/>
      <c r="BB43" s="1170"/>
      <c r="BC43" s="31"/>
      <c r="BD43" s="1168"/>
      <c r="BF43" s="1169"/>
      <c r="BH43" s="634"/>
      <c r="BJ43" s="638"/>
      <c r="BM43" s="22"/>
    </row>
    <row r="44" spans="2:65" x14ac:dyDescent="0.25">
      <c r="B44" s="600"/>
      <c r="C44" s="601"/>
      <c r="D44" s="601"/>
      <c r="E44" s="605"/>
      <c r="F44" s="603"/>
      <c r="G44" s="881"/>
      <c r="H44" s="886"/>
      <c r="I44" s="885"/>
      <c r="J44" s="1164"/>
      <c r="K44" s="1165"/>
      <c r="L44" s="1165"/>
      <c r="M44" s="1165"/>
      <c r="N44" s="1165"/>
      <c r="O44" s="1165"/>
      <c r="P44" s="1165"/>
      <c r="Q44" s="1165"/>
      <c r="R44" s="1165"/>
      <c r="S44" s="1165"/>
      <c r="T44" s="1165"/>
      <c r="U44" s="1165"/>
      <c r="V44" s="617"/>
      <c r="W44" s="1172"/>
      <c r="X44" s="898"/>
      <c r="Y44" s="1173"/>
      <c r="Z44" s="31"/>
      <c r="AA44" s="651"/>
      <c r="AB44" s="619"/>
      <c r="AC44" s="619"/>
      <c r="AD44" s="619"/>
      <c r="AE44" s="619"/>
      <c r="AF44" s="652"/>
      <c r="AG44" s="1166"/>
      <c r="AH44" s="618"/>
      <c r="AI44" s="619"/>
      <c r="AJ44" s="619"/>
      <c r="AK44" s="624"/>
      <c r="AL44" s="625"/>
      <c r="AM44" s="1167"/>
      <c r="AN44" s="1171"/>
      <c r="AO44" s="619"/>
      <c r="AP44" s="861"/>
      <c r="AQ44" s="1170"/>
      <c r="AR44" s="31"/>
      <c r="AS44" s="1170"/>
      <c r="AT44" s="1170"/>
      <c r="AU44" s="1170"/>
      <c r="AV44" s="1170"/>
      <c r="AW44" s="1170"/>
      <c r="AX44" s="1170"/>
      <c r="AY44" s="1170"/>
      <c r="AZ44" s="1170"/>
      <c r="BA44" s="1170"/>
      <c r="BB44" s="1170"/>
      <c r="BC44" s="31"/>
      <c r="BD44" s="1168"/>
      <c r="BF44" s="1169"/>
      <c r="BH44" s="634"/>
      <c r="BJ44" s="638"/>
      <c r="BM44" s="22"/>
    </row>
    <row r="45" spans="2:65" x14ac:dyDescent="0.25">
      <c r="B45" s="600"/>
      <c r="C45" s="601"/>
      <c r="D45" s="601"/>
      <c r="E45" s="605"/>
      <c r="F45" s="603"/>
      <c r="G45" s="881"/>
      <c r="H45" s="886"/>
      <c r="I45" s="885"/>
      <c r="J45" s="1164"/>
      <c r="K45" s="1165"/>
      <c r="L45" s="1165"/>
      <c r="M45" s="1165"/>
      <c r="N45" s="1165"/>
      <c r="O45" s="1165"/>
      <c r="P45" s="1165"/>
      <c r="Q45" s="1165"/>
      <c r="R45" s="1165"/>
      <c r="S45" s="1165"/>
      <c r="T45" s="1165"/>
      <c r="U45" s="1165"/>
      <c r="V45" s="617"/>
      <c r="W45" s="1172"/>
      <c r="X45" s="898"/>
      <c r="Y45" s="1173"/>
      <c r="Z45" s="31"/>
      <c r="AA45" s="651"/>
      <c r="AB45" s="619"/>
      <c r="AC45" s="619"/>
      <c r="AD45" s="619"/>
      <c r="AE45" s="619"/>
      <c r="AF45" s="652"/>
      <c r="AG45" s="1166"/>
      <c r="AH45" s="618"/>
      <c r="AI45" s="619"/>
      <c r="AJ45" s="619"/>
      <c r="AK45" s="624"/>
      <c r="AL45" s="625"/>
      <c r="AM45" s="1167"/>
      <c r="AN45" s="1171"/>
      <c r="AO45" s="619"/>
      <c r="AP45" s="861"/>
      <c r="AQ45" s="1170"/>
      <c r="AR45" s="31"/>
      <c r="AS45" s="1170"/>
      <c r="AT45" s="1170"/>
      <c r="AU45" s="1170"/>
      <c r="AV45" s="1170"/>
      <c r="AW45" s="1170"/>
      <c r="AX45" s="1170"/>
      <c r="AY45" s="1170"/>
      <c r="AZ45" s="1170"/>
      <c r="BA45" s="1170"/>
      <c r="BB45" s="1170"/>
      <c r="BC45" s="31"/>
      <c r="BD45" s="1168"/>
      <c r="BF45" s="1169"/>
      <c r="BH45" s="634"/>
      <c r="BJ45" s="638"/>
      <c r="BM45" s="22"/>
    </row>
    <row r="46" spans="2:65" x14ac:dyDescent="0.25">
      <c r="B46" s="600"/>
      <c r="C46" s="601"/>
      <c r="D46" s="601"/>
      <c r="E46" s="605"/>
      <c r="F46" s="603"/>
      <c r="G46" s="881"/>
      <c r="H46" s="886"/>
      <c r="I46" s="885"/>
      <c r="J46" s="1164"/>
      <c r="K46" s="1165"/>
      <c r="L46" s="1165"/>
      <c r="M46" s="1165"/>
      <c r="N46" s="1165"/>
      <c r="O46" s="1165"/>
      <c r="P46" s="1165"/>
      <c r="Q46" s="1165"/>
      <c r="R46" s="1165"/>
      <c r="S46" s="1165"/>
      <c r="T46" s="1165"/>
      <c r="U46" s="1165"/>
      <c r="V46" s="617"/>
      <c r="W46" s="1172"/>
      <c r="X46" s="898"/>
      <c r="Y46" s="1173"/>
      <c r="Z46" s="31"/>
      <c r="AA46" s="651"/>
      <c r="AB46" s="619"/>
      <c r="AC46" s="619"/>
      <c r="AD46" s="619"/>
      <c r="AE46" s="619"/>
      <c r="AF46" s="652"/>
      <c r="AG46" s="1166"/>
      <c r="AH46" s="618"/>
      <c r="AI46" s="619"/>
      <c r="AJ46" s="619"/>
      <c r="AK46" s="624"/>
      <c r="AL46" s="625"/>
      <c r="AM46" s="1167"/>
      <c r="AN46" s="1171"/>
      <c r="AO46" s="619"/>
      <c r="AP46" s="861"/>
      <c r="AQ46" s="1170"/>
      <c r="AR46" s="31"/>
      <c r="AS46" s="1170"/>
      <c r="AT46" s="1170"/>
      <c r="AU46" s="1170"/>
      <c r="AV46" s="1170"/>
      <c r="AW46" s="1170"/>
      <c r="AX46" s="1170"/>
      <c r="AY46" s="1170"/>
      <c r="AZ46" s="1170"/>
      <c r="BA46" s="1170"/>
      <c r="BB46" s="1170"/>
      <c r="BC46" s="31"/>
      <c r="BD46" s="1168"/>
      <c r="BF46" s="1169"/>
      <c r="BH46" s="634"/>
      <c r="BJ46" s="638"/>
      <c r="BM46" s="22"/>
    </row>
    <row r="47" spans="2:65" x14ac:dyDescent="0.25">
      <c r="B47" s="600"/>
      <c r="C47" s="601"/>
      <c r="D47" s="601"/>
      <c r="E47" s="605"/>
      <c r="F47" s="603"/>
      <c r="G47" s="881"/>
      <c r="H47" s="886"/>
      <c r="I47" s="885"/>
      <c r="J47" s="1164"/>
      <c r="K47" s="1165"/>
      <c r="L47" s="1165"/>
      <c r="M47" s="1165"/>
      <c r="N47" s="1165"/>
      <c r="O47" s="1165"/>
      <c r="P47" s="1165"/>
      <c r="Q47" s="1165"/>
      <c r="R47" s="1165"/>
      <c r="S47" s="1165"/>
      <c r="T47" s="1165"/>
      <c r="U47" s="1165"/>
      <c r="V47" s="617"/>
      <c r="W47" s="1172"/>
      <c r="X47" s="898"/>
      <c r="Y47" s="1173"/>
      <c r="Z47" s="31"/>
      <c r="AA47" s="651"/>
      <c r="AB47" s="619"/>
      <c r="AC47" s="619"/>
      <c r="AD47" s="619"/>
      <c r="AE47" s="619"/>
      <c r="AF47" s="652"/>
      <c r="AG47" s="1166"/>
      <c r="AH47" s="618"/>
      <c r="AI47" s="619"/>
      <c r="AJ47" s="619"/>
      <c r="AK47" s="624"/>
      <c r="AL47" s="625"/>
      <c r="AM47" s="1167"/>
      <c r="AN47" s="1171"/>
      <c r="AO47" s="619"/>
      <c r="AP47" s="861"/>
      <c r="AQ47" s="1170"/>
      <c r="AR47" s="31"/>
      <c r="AS47" s="1170"/>
      <c r="AT47" s="1170"/>
      <c r="AU47" s="1170"/>
      <c r="AV47" s="1170"/>
      <c r="AW47" s="1170"/>
      <c r="AX47" s="1170"/>
      <c r="AY47" s="1170"/>
      <c r="AZ47" s="1170"/>
      <c r="BA47" s="1170"/>
      <c r="BB47" s="1170"/>
      <c r="BC47" s="31"/>
      <c r="BD47" s="1168"/>
      <c r="BF47" s="1169"/>
      <c r="BH47" s="634"/>
      <c r="BJ47" s="638"/>
      <c r="BM47" s="22"/>
    </row>
    <row r="48" spans="2:65" x14ac:dyDescent="0.25">
      <c r="B48" s="600"/>
      <c r="C48" s="601"/>
      <c r="D48" s="601"/>
      <c r="E48" s="605"/>
      <c r="F48" s="603"/>
      <c r="G48" s="881"/>
      <c r="H48" s="886"/>
      <c r="I48" s="885"/>
      <c r="J48" s="1164"/>
      <c r="K48" s="1165"/>
      <c r="L48" s="1165"/>
      <c r="M48" s="1165"/>
      <c r="N48" s="1165"/>
      <c r="O48" s="1165"/>
      <c r="P48" s="1165"/>
      <c r="Q48" s="1165"/>
      <c r="R48" s="1165"/>
      <c r="S48" s="1165"/>
      <c r="T48" s="1165"/>
      <c r="U48" s="1165"/>
      <c r="V48" s="617"/>
      <c r="W48" s="1172"/>
      <c r="X48" s="898"/>
      <c r="Y48" s="1173"/>
      <c r="Z48" s="31"/>
      <c r="AA48" s="651"/>
      <c r="AB48" s="619"/>
      <c r="AC48" s="619"/>
      <c r="AD48" s="619"/>
      <c r="AE48" s="619"/>
      <c r="AF48" s="652"/>
      <c r="AG48" s="1166"/>
      <c r="AH48" s="618"/>
      <c r="AI48" s="619"/>
      <c r="AJ48" s="619"/>
      <c r="AK48" s="624"/>
      <c r="AL48" s="625"/>
      <c r="AM48" s="1167"/>
      <c r="AN48" s="1171"/>
      <c r="AO48" s="619"/>
      <c r="AP48" s="861"/>
      <c r="AQ48" s="1170"/>
      <c r="AR48" s="31"/>
      <c r="AS48" s="1170"/>
      <c r="AT48" s="1170"/>
      <c r="AU48" s="1170"/>
      <c r="AV48" s="1170"/>
      <c r="AW48" s="1170"/>
      <c r="AX48" s="1170"/>
      <c r="AY48" s="1170"/>
      <c r="AZ48" s="1170"/>
      <c r="BA48" s="1170"/>
      <c r="BB48" s="1170"/>
      <c r="BC48" s="31"/>
      <c r="BD48" s="1168"/>
      <c r="BF48" s="1169"/>
      <c r="BH48" s="634"/>
      <c r="BJ48" s="638"/>
      <c r="BM48" s="22"/>
    </row>
    <row r="49" spans="2:65" x14ac:dyDescent="0.25">
      <c r="B49" s="600"/>
      <c r="C49" s="601"/>
      <c r="D49" s="601"/>
      <c r="E49" s="605"/>
      <c r="F49" s="603"/>
      <c r="G49" s="881"/>
      <c r="H49" s="886"/>
      <c r="I49" s="885"/>
      <c r="J49" s="1164"/>
      <c r="K49" s="1165"/>
      <c r="L49" s="1165"/>
      <c r="M49" s="1165"/>
      <c r="N49" s="1165"/>
      <c r="O49" s="1165"/>
      <c r="P49" s="1165"/>
      <c r="Q49" s="1165"/>
      <c r="R49" s="1165"/>
      <c r="S49" s="1165"/>
      <c r="T49" s="1165"/>
      <c r="U49" s="1165"/>
      <c r="V49" s="617"/>
      <c r="W49" s="1172"/>
      <c r="X49" s="898"/>
      <c r="Y49" s="1173"/>
      <c r="Z49" s="31"/>
      <c r="AA49" s="651"/>
      <c r="AB49" s="619"/>
      <c r="AC49" s="619"/>
      <c r="AD49" s="619"/>
      <c r="AE49" s="619"/>
      <c r="AF49" s="652"/>
      <c r="AG49" s="1166"/>
      <c r="AH49" s="618"/>
      <c r="AI49" s="619"/>
      <c r="AJ49" s="619"/>
      <c r="AK49" s="624"/>
      <c r="AL49" s="625"/>
      <c r="AM49" s="1167"/>
      <c r="AN49" s="1171"/>
      <c r="AO49" s="619"/>
      <c r="AP49" s="861"/>
      <c r="AQ49" s="1170"/>
      <c r="AR49" s="31"/>
      <c r="AS49" s="1170"/>
      <c r="AT49" s="1170"/>
      <c r="AU49" s="1170"/>
      <c r="AV49" s="1170"/>
      <c r="AW49" s="1170"/>
      <c r="AX49" s="1170"/>
      <c r="AY49" s="1170"/>
      <c r="AZ49" s="1170"/>
      <c r="BA49" s="1170"/>
      <c r="BB49" s="1170"/>
      <c r="BC49" s="31"/>
      <c r="BD49" s="1168"/>
      <c r="BF49" s="1169"/>
      <c r="BH49" s="634"/>
      <c r="BJ49" s="638"/>
      <c r="BM49" s="22"/>
    </row>
    <row r="50" spans="2:65" x14ac:dyDescent="0.25">
      <c r="B50" s="600"/>
      <c r="C50" s="601"/>
      <c r="D50" s="601"/>
      <c r="E50" s="605"/>
      <c r="F50" s="603"/>
      <c r="G50" s="881"/>
      <c r="H50" s="886"/>
      <c r="I50" s="885"/>
      <c r="J50" s="1164"/>
      <c r="K50" s="1165"/>
      <c r="L50" s="1165"/>
      <c r="M50" s="1165"/>
      <c r="N50" s="1165"/>
      <c r="O50" s="1165"/>
      <c r="P50" s="1165"/>
      <c r="Q50" s="1165"/>
      <c r="R50" s="1165"/>
      <c r="S50" s="1165"/>
      <c r="T50" s="1165"/>
      <c r="U50" s="1165"/>
      <c r="V50" s="617"/>
      <c r="W50" s="1172"/>
      <c r="X50" s="898"/>
      <c r="Y50" s="1173"/>
      <c r="Z50" s="31"/>
      <c r="AA50" s="651"/>
      <c r="AB50" s="619"/>
      <c r="AC50" s="619"/>
      <c r="AD50" s="619"/>
      <c r="AE50" s="619"/>
      <c r="AF50" s="652"/>
      <c r="AG50" s="1166"/>
      <c r="AH50" s="618"/>
      <c r="AI50" s="619"/>
      <c r="AJ50" s="619"/>
      <c r="AK50" s="624"/>
      <c r="AL50" s="625"/>
      <c r="AM50" s="1167"/>
      <c r="AN50" s="1171"/>
      <c r="AO50" s="619"/>
      <c r="AP50" s="861"/>
      <c r="AQ50" s="1170"/>
      <c r="AR50" s="31"/>
      <c r="AS50" s="1170"/>
      <c r="AT50" s="1170"/>
      <c r="AU50" s="1170"/>
      <c r="AV50" s="1170"/>
      <c r="AW50" s="1170"/>
      <c r="AX50" s="1170"/>
      <c r="AY50" s="1170"/>
      <c r="AZ50" s="1170"/>
      <c r="BA50" s="1170"/>
      <c r="BB50" s="1170"/>
      <c r="BC50" s="31"/>
      <c r="BD50" s="1168"/>
      <c r="BF50" s="1169"/>
      <c r="BH50" s="634"/>
      <c r="BJ50" s="638"/>
      <c r="BM50" s="22"/>
    </row>
    <row r="51" spans="2:65" x14ac:dyDescent="0.25">
      <c r="B51" s="600"/>
      <c r="C51" s="601"/>
      <c r="D51" s="601"/>
      <c r="E51" s="605"/>
      <c r="F51" s="603"/>
      <c r="G51" s="881"/>
      <c r="H51" s="886"/>
      <c r="I51" s="885"/>
      <c r="J51" s="1164"/>
      <c r="K51" s="1165"/>
      <c r="L51" s="1165"/>
      <c r="M51" s="1165"/>
      <c r="N51" s="1165"/>
      <c r="O51" s="1165"/>
      <c r="P51" s="1165"/>
      <c r="Q51" s="1165"/>
      <c r="R51" s="1165"/>
      <c r="S51" s="1165"/>
      <c r="T51" s="1165"/>
      <c r="U51" s="1165"/>
      <c r="V51" s="617"/>
      <c r="W51" s="1172"/>
      <c r="X51" s="898"/>
      <c r="Y51" s="1173"/>
      <c r="Z51" s="31"/>
      <c r="AA51" s="651"/>
      <c r="AB51" s="619"/>
      <c r="AC51" s="619"/>
      <c r="AD51" s="619"/>
      <c r="AE51" s="619"/>
      <c r="AF51" s="652"/>
      <c r="AG51" s="1166"/>
      <c r="AH51" s="618"/>
      <c r="AI51" s="619"/>
      <c r="AJ51" s="619"/>
      <c r="AK51" s="624"/>
      <c r="AL51" s="625"/>
      <c r="AM51" s="1167"/>
      <c r="AN51" s="1171"/>
      <c r="AO51" s="619"/>
      <c r="AP51" s="861"/>
      <c r="AQ51" s="1170"/>
      <c r="AR51" s="31"/>
      <c r="AS51" s="1170"/>
      <c r="AT51" s="1170"/>
      <c r="AU51" s="1170"/>
      <c r="AV51" s="1170"/>
      <c r="AW51" s="1170"/>
      <c r="AX51" s="1170"/>
      <c r="AY51" s="1170"/>
      <c r="AZ51" s="1170"/>
      <c r="BA51" s="1170"/>
      <c r="BB51" s="1170"/>
      <c r="BC51" s="31"/>
      <c r="BD51" s="1168"/>
      <c r="BF51" s="1169"/>
      <c r="BH51" s="634"/>
      <c r="BJ51" s="638"/>
      <c r="BM51" s="22"/>
    </row>
    <row r="52" spans="2:65" x14ac:dyDescent="0.25">
      <c r="B52" s="600"/>
      <c r="C52" s="601"/>
      <c r="D52" s="601"/>
      <c r="E52" s="605"/>
      <c r="F52" s="603"/>
      <c r="G52" s="881"/>
      <c r="H52" s="886"/>
      <c r="I52" s="885"/>
      <c r="J52" s="1164"/>
      <c r="K52" s="1165"/>
      <c r="L52" s="1165"/>
      <c r="M52" s="1165"/>
      <c r="N52" s="1165"/>
      <c r="O52" s="1165"/>
      <c r="P52" s="1165"/>
      <c r="Q52" s="1165"/>
      <c r="R52" s="1165"/>
      <c r="S52" s="1165"/>
      <c r="T52" s="1165"/>
      <c r="U52" s="1165"/>
      <c r="V52" s="617"/>
      <c r="W52" s="1172"/>
      <c r="X52" s="898"/>
      <c r="Y52" s="1173"/>
      <c r="Z52" s="31"/>
      <c r="AA52" s="651"/>
      <c r="AB52" s="619"/>
      <c r="AC52" s="619"/>
      <c r="AD52" s="619"/>
      <c r="AE52" s="619"/>
      <c r="AF52" s="652"/>
      <c r="AG52" s="1166"/>
      <c r="AH52" s="618"/>
      <c r="AI52" s="619"/>
      <c r="AJ52" s="619"/>
      <c r="AK52" s="624"/>
      <c r="AL52" s="625"/>
      <c r="AM52" s="1167"/>
      <c r="AN52" s="1171"/>
      <c r="AO52" s="619"/>
      <c r="AP52" s="861"/>
      <c r="AQ52" s="1170"/>
      <c r="AR52" s="31"/>
      <c r="AS52" s="1170"/>
      <c r="AT52" s="1170"/>
      <c r="AU52" s="1170"/>
      <c r="AV52" s="1170"/>
      <c r="AW52" s="1170"/>
      <c r="AX52" s="1170"/>
      <c r="AY52" s="1170"/>
      <c r="AZ52" s="1170"/>
      <c r="BA52" s="1170"/>
      <c r="BB52" s="1170"/>
      <c r="BC52" s="31"/>
      <c r="BD52" s="1168"/>
      <c r="BF52" s="1169"/>
      <c r="BH52" s="634"/>
      <c r="BJ52" s="638"/>
      <c r="BM52" s="22"/>
    </row>
    <row r="53" spans="2:65" x14ac:dyDescent="0.25">
      <c r="B53" s="600"/>
      <c r="C53" s="601"/>
      <c r="D53" s="601"/>
      <c r="E53" s="605"/>
      <c r="F53" s="603"/>
      <c r="G53" s="881"/>
      <c r="H53" s="886"/>
      <c r="I53" s="885"/>
      <c r="J53" s="1164"/>
      <c r="K53" s="1165"/>
      <c r="L53" s="1165"/>
      <c r="M53" s="1165"/>
      <c r="N53" s="1165"/>
      <c r="O53" s="1165"/>
      <c r="P53" s="1165"/>
      <c r="Q53" s="1165"/>
      <c r="R53" s="1165"/>
      <c r="S53" s="1165"/>
      <c r="T53" s="1165"/>
      <c r="U53" s="1165"/>
      <c r="V53" s="617"/>
      <c r="W53" s="1172"/>
      <c r="X53" s="898"/>
      <c r="Y53" s="1173"/>
      <c r="Z53" s="31"/>
      <c r="AA53" s="651"/>
      <c r="AB53" s="619"/>
      <c r="AC53" s="619"/>
      <c r="AD53" s="619"/>
      <c r="AE53" s="619"/>
      <c r="AF53" s="652"/>
      <c r="AG53" s="1166"/>
      <c r="AH53" s="618"/>
      <c r="AI53" s="619"/>
      <c r="AJ53" s="619"/>
      <c r="AK53" s="624"/>
      <c r="AL53" s="625"/>
      <c r="AM53" s="1167"/>
      <c r="AN53" s="1171"/>
      <c r="AO53" s="619"/>
      <c r="AP53" s="861"/>
      <c r="AQ53" s="1170"/>
      <c r="AR53" s="31"/>
      <c r="AS53" s="1170"/>
      <c r="AT53" s="1170"/>
      <c r="AU53" s="1170"/>
      <c r="AV53" s="1170"/>
      <c r="AW53" s="1170"/>
      <c r="AX53" s="1170"/>
      <c r="AY53" s="1170"/>
      <c r="AZ53" s="1170"/>
      <c r="BA53" s="1170"/>
      <c r="BB53" s="1170"/>
      <c r="BC53" s="31"/>
      <c r="BD53" s="1168"/>
      <c r="BF53" s="1169"/>
      <c r="BH53" s="634"/>
      <c r="BJ53" s="638"/>
      <c r="BM53" s="22"/>
    </row>
    <row r="54" spans="2:65" ht="15.75" thickBot="1" x14ac:dyDescent="0.3">
      <c r="B54" s="600"/>
      <c r="C54" s="601"/>
      <c r="D54" s="601"/>
      <c r="E54" s="605"/>
      <c r="F54" s="603"/>
      <c r="G54" s="881"/>
      <c r="H54" s="886"/>
      <c r="I54" s="885"/>
      <c r="J54" s="1164"/>
      <c r="K54" s="1165"/>
      <c r="L54" s="1165"/>
      <c r="M54" s="1165"/>
      <c r="N54" s="1165"/>
      <c r="O54" s="1165"/>
      <c r="P54" s="1165"/>
      <c r="Q54" s="1165"/>
      <c r="R54" s="1165"/>
      <c r="S54" s="1165"/>
      <c r="T54" s="1165"/>
      <c r="U54" s="1165"/>
      <c r="V54" s="617"/>
      <c r="W54" s="1172"/>
      <c r="X54" s="898"/>
      <c r="Y54" s="1173"/>
      <c r="Z54" s="31"/>
      <c r="AA54" s="653"/>
      <c r="AB54" s="654"/>
      <c r="AC54" s="654"/>
      <c r="AD54" s="654"/>
      <c r="AE54" s="654"/>
      <c r="AF54" s="655"/>
      <c r="AG54" s="1166"/>
      <c r="AH54" s="621"/>
      <c r="AI54" s="622"/>
      <c r="AJ54" s="622"/>
      <c r="AK54" s="626"/>
      <c r="AL54" s="627"/>
      <c r="AM54" s="1167"/>
      <c r="AN54" s="1171"/>
      <c r="AO54" s="619"/>
      <c r="AP54" s="861"/>
      <c r="AQ54" s="1170"/>
      <c r="AR54" s="31"/>
      <c r="AS54" s="1170"/>
      <c r="AT54" s="1170"/>
      <c r="AU54" s="1170"/>
      <c r="AV54" s="1170"/>
      <c r="AW54" s="1170"/>
      <c r="AX54" s="1170"/>
      <c r="AY54" s="1170"/>
      <c r="AZ54" s="1170"/>
      <c r="BA54" s="1170"/>
      <c r="BB54" s="1170"/>
      <c r="BC54" s="31"/>
      <c r="BD54" s="1168"/>
      <c r="BF54" s="1169"/>
      <c r="BH54" s="635"/>
      <c r="BJ54" s="639"/>
      <c r="BM54" s="22"/>
    </row>
    <row r="55" spans="2:65" ht="15" customHeight="1" x14ac:dyDescent="0.25">
      <c r="BH55" s="26"/>
      <c r="BI55" s="26"/>
    </row>
    <row r="56" spans="2:65" ht="15" customHeight="1" x14ac:dyDescent="0.25">
      <c r="BB56" s="33"/>
      <c r="BH56" s="108"/>
      <c r="BI56" s="109"/>
    </row>
    <row r="57" spans="2:65" ht="15" customHeight="1" x14ac:dyDescent="0.25">
      <c r="BB57" s="33"/>
      <c r="BH57" s="108"/>
      <c r="BI57" s="109"/>
    </row>
    <row r="58" spans="2:65" ht="15" customHeight="1" x14ac:dyDescent="0.25">
      <c r="BB58" s="33"/>
      <c r="BH58" s="108"/>
      <c r="BI58" s="109"/>
    </row>
    <row r="59" spans="2:65" ht="15" customHeight="1" thickBot="1" x14ac:dyDescent="0.3">
      <c r="BB59" s="33"/>
      <c r="BH59" s="108"/>
      <c r="BI59" s="109"/>
    </row>
    <row r="60" spans="2:65" ht="15" customHeight="1" thickBot="1" x14ac:dyDescent="0.3">
      <c r="BB60" s="33"/>
      <c r="BH60" s="108"/>
      <c r="BI60" s="109"/>
      <c r="BJ60" s="667"/>
    </row>
    <row r="61" spans="2:65" ht="15" customHeight="1" x14ac:dyDescent="0.25">
      <c r="BB61" s="33"/>
      <c r="BH61" s="108"/>
      <c r="BI61" s="109"/>
    </row>
    <row r="62" spans="2:65" ht="15" customHeight="1" x14ac:dyDescent="0.25">
      <c r="BB62" s="33"/>
      <c r="BH62" s="108"/>
      <c r="BI62" s="109"/>
    </row>
    <row r="63" spans="2:65" ht="15" customHeight="1" x14ac:dyDescent="0.25">
      <c r="BB63" s="33"/>
      <c r="BH63" s="108"/>
      <c r="BI63" s="109"/>
    </row>
    <row r="64" spans="2:65" ht="15" customHeight="1" x14ac:dyDescent="0.25">
      <c r="BH64" s="26"/>
      <c r="BI64" s="26"/>
    </row>
  </sheetData>
  <sheetProtection algorithmName="SHA-512" hashValue="G08WX5Cc+l+GoH9mTc5a/UOZNxhEx0FQzF8UDX9c1KzZesMbCVGewMzvE1rWqR5rCkNQyI6RegoBCm72CcTWZA==" saltValue="3kKzIeoHsPNbU3PMacEtNg==" spinCount="100000" sheet="1" sort="0"/>
  <mergeCells count="16">
    <mergeCell ref="BJ27:BJ28"/>
    <mergeCell ref="C8:D8"/>
    <mergeCell ref="AA26:AF26"/>
    <mergeCell ref="AH26:AL26"/>
    <mergeCell ref="C9:D9"/>
    <mergeCell ref="C10:D10"/>
    <mergeCell ref="C11:D11"/>
    <mergeCell ref="C12:D12"/>
    <mergeCell ref="C13:D13"/>
    <mergeCell ref="BH27:BH28"/>
    <mergeCell ref="AS26:BB26"/>
    <mergeCell ref="C3:D3"/>
    <mergeCell ref="C4:D4"/>
    <mergeCell ref="C5:D5"/>
    <mergeCell ref="C6:D6"/>
    <mergeCell ref="C7:D7"/>
  </mergeCells>
  <conditionalFormatting sqref="J29:U54">
    <cfRule type="expression" dxfId="2" priority="21">
      <formula>"Wenn+$V$26="""""</formula>
    </cfRule>
    <cfRule type="expression" dxfId="1" priority="22">
      <formula>"Wenn+$V$26="""""</formula>
    </cfRule>
  </conditionalFormatting>
  <conditionalFormatting sqref="BD21:BD22">
    <cfRule type="cellIs" dxfId="0" priority="99" operator="equal">
      <formula>1</formula>
    </cfRule>
  </conditionalFormatting>
  <pageMargins left="0.7" right="0.7" top="0.78740157499999996" bottom="0.78740157499999996" header="0.3" footer="0.3"/>
  <pageSetup paperSize="9" orientation="portrait"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D77152-C8B3-4E3A-BC39-61A8511B50F2}">
  <sheetPr codeName="Tabelle12">
    <tabColor rgb="FFFFFF00"/>
    <pageSetUpPr fitToPage="1"/>
  </sheetPr>
  <dimension ref="A1:Y91"/>
  <sheetViews>
    <sheetView zoomScale="115" zoomScaleNormal="115" workbookViewId="0"/>
  </sheetViews>
  <sheetFormatPr baseColWidth="10" defaultColWidth="11.42578125" defaultRowHeight="13.5" x14ac:dyDescent="0.25"/>
  <cols>
    <col min="1" max="1" width="1.85546875" style="976" customWidth="1"/>
    <col min="2" max="2" width="28.7109375" style="995" customWidth="1"/>
    <col min="3" max="3" width="63.28515625" style="995" customWidth="1"/>
    <col min="4" max="4" width="9.5703125" style="995" customWidth="1"/>
    <col min="5" max="5" width="6.7109375" style="995" hidden="1" customWidth="1"/>
    <col min="6" max="6" width="6.7109375" style="976" hidden="1" customWidth="1"/>
    <col min="7" max="7" width="19.7109375" style="975" customWidth="1"/>
    <col min="8" max="8" width="16" style="975" customWidth="1"/>
    <col min="9" max="9" width="38.7109375" style="975" customWidth="1"/>
    <col min="10" max="10" width="8.7109375" style="975" customWidth="1"/>
    <col min="11" max="11" width="2.140625" style="976" customWidth="1"/>
    <col min="12" max="12" width="16" style="975" customWidth="1"/>
    <col min="13" max="13" width="14.7109375" style="975" customWidth="1"/>
    <col min="14" max="14" width="31.5703125" style="975" customWidth="1"/>
    <col min="15" max="15" width="9.28515625" style="976" bestFit="1" customWidth="1"/>
    <col min="16" max="16" width="2.140625" style="976" customWidth="1"/>
    <col min="17" max="17" width="16" style="975" customWidth="1"/>
    <col min="18" max="18" width="11.7109375" style="975" customWidth="1"/>
    <col min="19" max="19" width="31.5703125" style="975" customWidth="1"/>
    <col min="20" max="20" width="9.28515625" style="975" bestFit="1" customWidth="1"/>
    <col min="21" max="21" width="2.140625" style="976" customWidth="1"/>
    <col min="22" max="22" width="16" style="975" customWidth="1"/>
    <col min="23" max="23" width="11.7109375" style="975" customWidth="1"/>
    <col min="24" max="24" width="31.5703125" style="975" customWidth="1"/>
    <col min="25" max="25" width="9.28515625" style="975" bestFit="1" customWidth="1"/>
    <col min="26" max="26" width="11.42578125" style="976"/>
    <col min="27" max="28" width="13.140625" style="976" customWidth="1"/>
    <col min="29" max="29" width="11.42578125" style="976"/>
    <col min="30" max="30" width="15.28515625" style="976" customWidth="1"/>
    <col min="31" max="31" width="16" style="976" customWidth="1"/>
    <col min="32" max="32" width="19.42578125" style="976" customWidth="1"/>
    <col min="33" max="16384" width="11.42578125" style="976"/>
  </cols>
  <sheetData>
    <row r="1" spans="1:25" ht="31.5" customHeight="1" x14ac:dyDescent="0.4">
      <c r="A1" s="975"/>
      <c r="B1" s="1255" t="s">
        <v>250</v>
      </c>
      <c r="C1" s="1255"/>
      <c r="G1" s="959" t="s">
        <v>35</v>
      </c>
      <c r="H1" s="959"/>
      <c r="I1" s="960"/>
    </row>
    <row r="2" spans="1:25" s="961" customFormat="1" ht="18" customHeight="1" thickBot="1" x14ac:dyDescent="0.3">
      <c r="B2" s="1256"/>
      <c r="C2" s="1256"/>
      <c r="D2" s="962"/>
      <c r="E2" s="963"/>
      <c r="F2" s="963"/>
      <c r="G2" s="960"/>
      <c r="H2" s="963"/>
    </row>
    <row r="3" spans="1:25" s="961" customFormat="1" ht="27.6" customHeight="1" x14ac:dyDescent="0.25">
      <c r="B3" s="280" t="str">
        <f>Stammdatenblatt!$B3</f>
        <v>Name Leistungsträger</v>
      </c>
      <c r="C3" s="964"/>
      <c r="F3" s="965"/>
    </row>
    <row r="4" spans="1:25" s="961" customFormat="1" ht="27.6" customHeight="1" x14ac:dyDescent="0.25">
      <c r="B4" s="966" t="str">
        <f>Stammdatenblatt!$B4</f>
        <v>Name/ Anschrift des Leistungserbringers</v>
      </c>
      <c r="C4" s="967"/>
      <c r="Q4" s="960"/>
    </row>
    <row r="5" spans="1:25" s="961" customFormat="1" ht="27.6" customHeight="1" x14ac:dyDescent="0.25">
      <c r="B5" s="966" t="str">
        <f>Stammdatenblatt!$B5</f>
        <v>Name/ Anschrift der Einrichtung</v>
      </c>
      <c r="C5" s="967"/>
      <c r="D5" s="960"/>
      <c r="E5" s="960"/>
      <c r="F5" s="960"/>
      <c r="G5" s="960"/>
      <c r="H5" s="960"/>
      <c r="I5" s="960"/>
      <c r="L5" s="960"/>
      <c r="Q5" s="960"/>
    </row>
    <row r="6" spans="1:25" s="961" customFormat="1" x14ac:dyDescent="0.25">
      <c r="B6" s="966" t="str">
        <f>Stammdatenblatt!$B6</f>
        <v>Tarif</v>
      </c>
      <c r="C6" s="967"/>
      <c r="D6" s="960"/>
      <c r="E6" s="960"/>
      <c r="F6" s="960"/>
      <c r="G6" s="960"/>
      <c r="H6" s="960"/>
      <c r="I6" s="960"/>
      <c r="L6" s="960"/>
      <c r="Q6" s="960"/>
    </row>
    <row r="7" spans="1:25" s="961" customFormat="1" ht="27.6" customHeight="1" x14ac:dyDescent="0.25">
      <c r="B7" s="966" t="str">
        <f>Stammdatenblatt!$B7</f>
        <v>Rechtskreis</v>
      </c>
      <c r="C7" s="967"/>
      <c r="D7" s="960"/>
      <c r="E7" s="960"/>
      <c r="F7" s="960"/>
      <c r="G7" s="960"/>
      <c r="H7" s="960"/>
      <c r="I7" s="960"/>
      <c r="L7" s="960"/>
      <c r="Q7" s="960"/>
    </row>
    <row r="8" spans="1:25" s="961" customFormat="1" ht="12.75" customHeight="1" x14ac:dyDescent="0.25">
      <c r="B8" s="309" t="str">
        <f>Stammdatenblatt!$B8</f>
        <v>Leistungen gemäß §§</v>
      </c>
      <c r="C8" s="967"/>
      <c r="D8" s="960"/>
      <c r="E8" s="960"/>
      <c r="F8" s="960"/>
      <c r="G8" s="960"/>
      <c r="H8" s="960"/>
      <c r="I8" s="960"/>
      <c r="L8" s="960"/>
      <c r="Q8" s="960"/>
    </row>
    <row r="9" spans="1:25" s="961" customFormat="1" ht="13.5" customHeight="1" x14ac:dyDescent="0.25">
      <c r="B9" s="966" t="str">
        <f>Stammdatenblatt!$B9</f>
        <v>Maßnahme</v>
      </c>
      <c r="C9" s="967"/>
      <c r="D9" s="960"/>
      <c r="E9" s="960"/>
      <c r="F9" s="960"/>
      <c r="G9" s="960"/>
      <c r="H9" s="960"/>
      <c r="I9" s="960"/>
      <c r="L9" s="960"/>
      <c r="Q9" s="960"/>
    </row>
    <row r="10" spans="1:25" s="961" customFormat="1" ht="13.5" customHeight="1" x14ac:dyDescent="0.25">
      <c r="B10" s="309" t="str">
        <f>Stammdatenblatt!$B10</f>
        <v>Ort der Leistung</v>
      </c>
      <c r="C10" s="967"/>
      <c r="D10" s="960"/>
      <c r="E10" s="960"/>
      <c r="F10" s="960"/>
      <c r="G10" s="960"/>
      <c r="H10" s="960"/>
      <c r="I10" s="960"/>
      <c r="L10" s="960"/>
      <c r="Q10" s="960"/>
    </row>
    <row r="11" spans="1:25" s="961" customFormat="1" ht="12.75" customHeight="1" x14ac:dyDescent="0.25">
      <c r="B11" s="309" t="str">
        <f>Stammdatenblatt!$B11</f>
        <v>Aktenzeichen (falls vorhanden)</v>
      </c>
      <c r="C11" s="967"/>
      <c r="D11" s="960"/>
      <c r="E11" s="960"/>
      <c r="F11" s="960"/>
      <c r="G11" s="960"/>
      <c r="H11" s="960"/>
      <c r="I11" s="960"/>
      <c r="L11" s="960"/>
      <c r="Q11" s="960"/>
    </row>
    <row r="12" spans="1:25" s="961" customFormat="1" ht="12.75" customHeight="1" x14ac:dyDescent="0.25">
      <c r="B12" s="309" t="str">
        <f>Stammdatenblatt!$B12</f>
        <v>Vereinbarungszeitraum ab MM/JJJJ</v>
      </c>
      <c r="C12" s="968"/>
      <c r="D12" s="960"/>
      <c r="E12" s="960"/>
      <c r="F12" s="960"/>
      <c r="G12" s="960"/>
      <c r="H12" s="960"/>
      <c r="I12" s="960"/>
      <c r="L12" s="960"/>
      <c r="Q12" s="960"/>
    </row>
    <row r="13" spans="1:25" s="961" customFormat="1" ht="15.75" customHeight="1" thickBot="1" x14ac:dyDescent="0.3">
      <c r="B13" s="310" t="str">
        <f>Stammdatenblatt!$B13</f>
        <v>Stand des Datenblattes TT/MM/JJJJ</v>
      </c>
      <c r="C13" s="969"/>
      <c r="L13" s="960"/>
      <c r="Q13" s="960"/>
    </row>
    <row r="16" spans="1:25" ht="30" customHeight="1" x14ac:dyDescent="0.25">
      <c r="B16" s="1257" t="s">
        <v>251</v>
      </c>
      <c r="C16" s="1257"/>
      <c r="G16" s="996" t="s">
        <v>252</v>
      </c>
      <c r="H16" s="1258" t="s">
        <v>253</v>
      </c>
      <c r="I16" s="1258"/>
      <c r="L16" s="996" t="s">
        <v>252</v>
      </c>
      <c r="M16" s="1258" t="s">
        <v>254</v>
      </c>
      <c r="N16" s="1258"/>
      <c r="Q16" s="997" t="s">
        <v>252</v>
      </c>
      <c r="R16" s="1240" t="s">
        <v>255</v>
      </c>
      <c r="S16" s="1240"/>
      <c r="T16" s="998"/>
      <c r="V16" s="999" t="s">
        <v>252</v>
      </c>
      <c r="W16" s="1241" t="s">
        <v>256</v>
      </c>
      <c r="X16" s="1241"/>
      <c r="Y16" s="998"/>
    </row>
    <row r="17" spans="2:25" ht="45.75" customHeight="1" x14ac:dyDescent="0.25">
      <c r="B17" s="1000" t="s">
        <v>257</v>
      </c>
      <c r="C17" s="1000" t="s">
        <v>258</v>
      </c>
      <c r="D17" s="1000" t="s">
        <v>259</v>
      </c>
      <c r="E17" s="1000" t="s">
        <v>260</v>
      </c>
      <c r="F17" s="1000" t="s">
        <v>261</v>
      </c>
      <c r="G17" s="1001" t="s">
        <v>262</v>
      </c>
      <c r="H17" s="1002" t="s">
        <v>263</v>
      </c>
      <c r="I17" s="1003" t="s">
        <v>264</v>
      </c>
      <c r="J17" s="1004"/>
      <c r="K17" s="1005"/>
      <c r="L17" s="1006" t="s">
        <v>262</v>
      </c>
      <c r="M17" s="1001" t="s">
        <v>263</v>
      </c>
      <c r="N17" s="1007" t="s">
        <v>265</v>
      </c>
      <c r="Q17" s="1008" t="s">
        <v>262</v>
      </c>
      <c r="R17" s="1001" t="s">
        <v>263</v>
      </c>
      <c r="S17" s="1007" t="s">
        <v>265</v>
      </c>
      <c r="T17" s="1004"/>
      <c r="V17" s="1009" t="s">
        <v>262</v>
      </c>
      <c r="W17" s="1001" t="s">
        <v>263</v>
      </c>
      <c r="X17" s="1010" t="s">
        <v>265</v>
      </c>
      <c r="Y17" s="1004"/>
    </row>
    <row r="18" spans="2:25" ht="15" customHeight="1" x14ac:dyDescent="0.25">
      <c r="B18" s="1011" t="s">
        <v>266</v>
      </c>
      <c r="C18" s="1012" t="s">
        <v>267</v>
      </c>
      <c r="D18" s="1013"/>
      <c r="E18" s="1013" t="s">
        <v>691</v>
      </c>
      <c r="F18" s="1013" t="s">
        <v>692</v>
      </c>
      <c r="G18" s="970"/>
      <c r="H18" s="1014"/>
      <c r="I18" s="1015"/>
      <c r="L18" s="971"/>
      <c r="M18" s="1014"/>
      <c r="N18" s="1016"/>
      <c r="O18" s="975"/>
      <c r="Q18" s="972"/>
      <c r="R18" s="1014"/>
      <c r="S18" s="1017"/>
      <c r="T18" s="976"/>
      <c r="V18" s="973"/>
      <c r="W18" s="1014"/>
      <c r="X18" s="1018"/>
      <c r="Y18" s="976"/>
    </row>
    <row r="19" spans="2:25" ht="15" customHeight="1" x14ac:dyDescent="0.25">
      <c r="B19" s="1019"/>
      <c r="C19" s="1020" t="s">
        <v>268</v>
      </c>
      <c r="D19" s="1021"/>
      <c r="E19" s="1019">
        <v>4980</v>
      </c>
      <c r="F19" s="1019">
        <v>6840</v>
      </c>
      <c r="G19" s="974"/>
      <c r="H19" s="1014"/>
      <c r="I19" s="1022"/>
      <c r="L19" s="971"/>
      <c r="M19" s="1014"/>
      <c r="N19" s="1016"/>
      <c r="O19" s="975"/>
      <c r="Q19" s="972"/>
      <c r="R19" s="1014"/>
      <c r="S19" s="1017"/>
      <c r="T19" s="976"/>
      <c r="V19" s="973"/>
      <c r="W19" s="1014"/>
      <c r="X19" s="1018"/>
      <c r="Y19" s="976"/>
    </row>
    <row r="20" spans="2:25" ht="15" customHeight="1" x14ac:dyDescent="0.25">
      <c r="B20" s="1019"/>
      <c r="C20" s="1020" t="s">
        <v>269</v>
      </c>
      <c r="D20" s="1021"/>
      <c r="E20" s="1019">
        <v>3400</v>
      </c>
      <c r="F20" s="1019">
        <v>5400</v>
      </c>
      <c r="G20" s="974"/>
      <c r="H20" s="1014"/>
      <c r="I20" s="1022"/>
      <c r="L20" s="971"/>
      <c r="M20" s="1014"/>
      <c r="N20" s="1016"/>
      <c r="Q20" s="972"/>
      <c r="R20" s="1014"/>
      <c r="S20" s="1017"/>
      <c r="T20" s="976"/>
      <c r="V20" s="973"/>
      <c r="W20" s="1014"/>
      <c r="X20" s="1018"/>
      <c r="Y20" s="976"/>
    </row>
    <row r="21" spans="2:25" ht="15" customHeight="1" x14ac:dyDescent="0.25">
      <c r="B21" s="1019"/>
      <c r="C21" s="1020" t="s">
        <v>270</v>
      </c>
      <c r="D21" s="1021"/>
      <c r="E21" s="1019">
        <v>3100</v>
      </c>
      <c r="F21" s="1019">
        <v>5900</v>
      </c>
      <c r="G21" s="974"/>
      <c r="H21" s="1014"/>
      <c r="I21" s="1022"/>
      <c r="L21" s="971"/>
      <c r="M21" s="1014"/>
      <c r="N21" s="1016"/>
      <c r="Q21" s="972"/>
      <c r="R21" s="1014"/>
      <c r="S21" s="1017"/>
      <c r="T21" s="976"/>
      <c r="V21" s="973"/>
      <c r="W21" s="1014"/>
      <c r="X21" s="1018"/>
      <c r="Y21" s="976"/>
    </row>
    <row r="22" spans="2:25" ht="15" customHeight="1" x14ac:dyDescent="0.25">
      <c r="B22" s="1019"/>
      <c r="C22" s="1020" t="s">
        <v>271</v>
      </c>
      <c r="D22" s="1021"/>
      <c r="E22" s="1019">
        <v>4900</v>
      </c>
      <c r="F22" s="1019">
        <v>6300</v>
      </c>
      <c r="G22" s="974"/>
      <c r="H22" s="1014"/>
      <c r="I22" s="1022"/>
      <c r="L22" s="971"/>
      <c r="M22" s="1014"/>
      <c r="N22" s="1016"/>
      <c r="Q22" s="972"/>
      <c r="R22" s="1014"/>
      <c r="S22" s="1017"/>
      <c r="T22" s="976"/>
      <c r="V22" s="973"/>
      <c r="W22" s="1014"/>
      <c r="X22" s="1018"/>
      <c r="Y22" s="976"/>
    </row>
    <row r="23" spans="2:25" ht="15" customHeight="1" x14ac:dyDescent="0.25">
      <c r="B23" s="1019"/>
      <c r="C23" s="1020" t="s">
        <v>272</v>
      </c>
      <c r="D23" s="1021"/>
      <c r="E23" s="1019">
        <v>4654</v>
      </c>
      <c r="F23" s="1019">
        <v>6644</v>
      </c>
      <c r="G23" s="974"/>
      <c r="H23" s="1014"/>
      <c r="I23" s="1022"/>
      <c r="L23" s="971"/>
      <c r="M23" s="1014"/>
      <c r="N23" s="1016"/>
      <c r="Q23" s="972"/>
      <c r="R23" s="1014"/>
      <c r="S23" s="1017"/>
      <c r="T23" s="976"/>
      <c r="V23" s="973"/>
      <c r="W23" s="1014"/>
      <c r="X23" s="1018"/>
      <c r="Y23" s="976"/>
    </row>
    <row r="24" spans="2:25" ht="15" customHeight="1" x14ac:dyDescent="0.25">
      <c r="B24" s="1019" t="s">
        <v>273</v>
      </c>
      <c r="C24" s="1020" t="s">
        <v>274</v>
      </c>
      <c r="D24" s="1021"/>
      <c r="E24" s="1019">
        <v>4210</v>
      </c>
      <c r="F24" s="1019">
        <v>6310</v>
      </c>
      <c r="G24" s="974"/>
      <c r="H24" s="1014"/>
      <c r="I24" s="1022"/>
      <c r="L24" s="971"/>
      <c r="M24" s="1014"/>
      <c r="N24" s="1016"/>
      <c r="Q24" s="972"/>
      <c r="R24" s="1014"/>
      <c r="S24" s="1017"/>
      <c r="T24" s="976"/>
      <c r="V24" s="973"/>
      <c r="W24" s="1014"/>
      <c r="X24" s="1018"/>
      <c r="Y24" s="976"/>
    </row>
    <row r="25" spans="2:25" ht="15" x14ac:dyDescent="0.25">
      <c r="B25" s="1019"/>
      <c r="C25" s="1020" t="s">
        <v>275</v>
      </c>
      <c r="D25" s="1021"/>
      <c r="E25" s="1019">
        <v>4240</v>
      </c>
      <c r="F25" s="1019">
        <v>6325</v>
      </c>
      <c r="G25" s="974"/>
      <c r="H25" s="1014"/>
      <c r="I25" s="1022"/>
      <c r="L25" s="971"/>
      <c r="M25" s="1014"/>
      <c r="N25" s="1016"/>
      <c r="Q25" s="972"/>
      <c r="R25" s="1014"/>
      <c r="S25" s="1017"/>
      <c r="T25" s="976"/>
      <c r="V25" s="973"/>
      <c r="W25" s="1014"/>
      <c r="X25" s="1018"/>
      <c r="Y25" s="976"/>
    </row>
    <row r="26" spans="2:25" ht="15" x14ac:dyDescent="0.25">
      <c r="B26" s="1019"/>
      <c r="C26" s="1020" t="s">
        <v>276</v>
      </c>
      <c r="D26" s="1021"/>
      <c r="E26" s="1019">
        <v>4969</v>
      </c>
      <c r="F26" s="1019">
        <v>6859</v>
      </c>
      <c r="G26" s="974"/>
      <c r="H26" s="1014"/>
      <c r="I26" s="1022"/>
      <c r="L26" s="971"/>
      <c r="M26" s="1014"/>
      <c r="N26" s="1016"/>
      <c r="Q26" s="972"/>
      <c r="R26" s="1014"/>
      <c r="S26" s="1017"/>
      <c r="T26" s="976"/>
      <c r="V26" s="973"/>
      <c r="W26" s="1014"/>
      <c r="X26" s="1018"/>
      <c r="Y26" s="976"/>
    </row>
    <row r="27" spans="2:25" ht="15" x14ac:dyDescent="0.25">
      <c r="B27" s="1019"/>
      <c r="C27" s="1020" t="s">
        <v>689</v>
      </c>
      <c r="D27" s="1021"/>
      <c r="E27" s="1019">
        <v>4290</v>
      </c>
      <c r="F27" s="1019">
        <v>6350</v>
      </c>
      <c r="G27" s="974"/>
      <c r="H27" s="1014"/>
      <c r="I27" s="1022"/>
      <c r="J27" s="981" t="s">
        <v>277</v>
      </c>
      <c r="L27" s="971"/>
      <c r="M27" s="1014"/>
      <c r="N27" s="1016"/>
      <c r="Q27" s="972"/>
      <c r="R27" s="1014"/>
      <c r="S27" s="1017"/>
      <c r="T27" s="976"/>
      <c r="V27" s="973"/>
      <c r="W27" s="1014"/>
      <c r="X27" s="1018"/>
      <c r="Y27" s="976"/>
    </row>
    <row r="28" spans="2:25" ht="15" x14ac:dyDescent="0.25">
      <c r="B28" s="1019"/>
      <c r="C28" s="1020" t="s">
        <v>278</v>
      </c>
      <c r="D28" s="1021"/>
      <c r="E28" s="1019">
        <v>4801</v>
      </c>
      <c r="F28" s="1019">
        <v>6450</v>
      </c>
      <c r="G28" s="974"/>
      <c r="H28" s="1014"/>
      <c r="I28" s="1022"/>
      <c r="L28" s="971"/>
      <c r="M28" s="1014"/>
      <c r="N28" s="1016"/>
      <c r="Q28" s="972"/>
      <c r="R28" s="1014"/>
      <c r="S28" s="1017"/>
      <c r="T28" s="976"/>
      <c r="V28" s="973"/>
      <c r="W28" s="1014"/>
      <c r="X28" s="1018"/>
      <c r="Y28" s="976"/>
    </row>
    <row r="29" spans="2:25" ht="15" x14ac:dyDescent="0.25">
      <c r="B29" s="1019"/>
      <c r="C29" s="1020" t="s">
        <v>688</v>
      </c>
      <c r="D29" s="1021"/>
      <c r="E29" s="1019">
        <v>4260</v>
      </c>
      <c r="F29" s="1019">
        <v>6820</v>
      </c>
      <c r="G29" s="974"/>
      <c r="H29" s="1014"/>
      <c r="I29" s="1022"/>
      <c r="L29" s="971"/>
      <c r="M29" s="1014"/>
      <c r="N29" s="1016"/>
      <c r="Q29" s="972"/>
      <c r="R29" s="1014"/>
      <c r="S29" s="1017"/>
      <c r="T29" s="976"/>
      <c r="V29" s="973"/>
      <c r="W29" s="1014"/>
      <c r="X29" s="1018"/>
      <c r="Y29" s="976"/>
    </row>
    <row r="30" spans="2:25" ht="15" x14ac:dyDescent="0.25">
      <c r="B30" s="1019"/>
      <c r="C30" s="1020" t="s">
        <v>690</v>
      </c>
      <c r="D30" s="1021"/>
      <c r="E30" s="1019">
        <v>4250</v>
      </c>
      <c r="F30" s="1019">
        <v>6330</v>
      </c>
      <c r="G30" s="974"/>
      <c r="H30" s="1014"/>
      <c r="I30" s="1022"/>
      <c r="L30" s="971"/>
      <c r="M30" s="1014"/>
      <c r="N30" s="1016"/>
      <c r="Q30" s="972"/>
      <c r="R30" s="1014"/>
      <c r="S30" s="1017"/>
      <c r="T30" s="976"/>
      <c r="V30" s="973"/>
      <c r="W30" s="1014"/>
      <c r="X30" s="1018"/>
      <c r="Y30" s="976"/>
    </row>
    <row r="31" spans="2:25" ht="15" x14ac:dyDescent="0.25">
      <c r="B31" s="1019"/>
      <c r="C31" s="1020" t="s">
        <v>685</v>
      </c>
      <c r="D31" s="1021"/>
      <c r="E31" s="1019">
        <v>4366</v>
      </c>
      <c r="F31" s="1019">
        <v>6405</v>
      </c>
      <c r="G31" s="974"/>
      <c r="H31" s="1014"/>
      <c r="I31" s="1022"/>
      <c r="L31" s="971"/>
      <c r="M31" s="1014"/>
      <c r="N31" s="1016"/>
      <c r="Q31" s="972"/>
      <c r="R31" s="1014"/>
      <c r="S31" s="1017"/>
      <c r="T31" s="976"/>
      <c r="V31" s="973"/>
      <c r="W31" s="1014"/>
      <c r="X31" s="1018"/>
      <c r="Y31" s="976"/>
    </row>
    <row r="32" spans="2:25" ht="15" x14ac:dyDescent="0.25">
      <c r="B32" s="1019" t="s">
        <v>279</v>
      </c>
      <c r="C32" s="1020" t="s">
        <v>280</v>
      </c>
      <c r="D32" s="1021"/>
      <c r="E32" s="1019">
        <v>4910</v>
      </c>
      <c r="F32" s="1019">
        <v>6800</v>
      </c>
      <c r="G32" s="974"/>
      <c r="H32" s="1014"/>
      <c r="I32" s="1022"/>
      <c r="L32" s="971"/>
      <c r="M32" s="1014"/>
      <c r="N32" s="1016"/>
      <c r="Q32" s="972"/>
      <c r="R32" s="1014"/>
      <c r="S32" s="1017"/>
      <c r="T32" s="976"/>
      <c r="V32" s="973"/>
      <c r="W32" s="1014"/>
      <c r="X32" s="1018"/>
      <c r="Y32" s="976"/>
    </row>
    <row r="33" spans="2:25" ht="15" customHeight="1" x14ac:dyDescent="0.25">
      <c r="B33" s="1019"/>
      <c r="C33" s="1020" t="s">
        <v>281</v>
      </c>
      <c r="D33" s="1021"/>
      <c r="E33" s="1019">
        <v>4930</v>
      </c>
      <c r="F33" s="1019">
        <v>6815</v>
      </c>
      <c r="G33" s="974"/>
      <c r="H33" s="1014"/>
      <c r="I33" s="1022"/>
      <c r="L33" s="971"/>
      <c r="M33" s="1014"/>
      <c r="N33" s="1016"/>
      <c r="Q33" s="972"/>
      <c r="R33" s="1014"/>
      <c r="S33" s="1017"/>
      <c r="T33" s="976"/>
      <c r="V33" s="973"/>
      <c r="W33" s="1014"/>
      <c r="X33" s="1018"/>
      <c r="Y33" s="976"/>
    </row>
    <row r="34" spans="2:25" ht="15" customHeight="1" x14ac:dyDescent="0.25">
      <c r="B34" s="1019"/>
      <c r="C34" s="1020" t="s">
        <v>282</v>
      </c>
      <c r="D34" s="1021"/>
      <c r="E34" s="1019">
        <v>4920</v>
      </c>
      <c r="F34" s="1019">
        <v>6805</v>
      </c>
      <c r="G34" s="974"/>
      <c r="H34" s="1014"/>
      <c r="I34" s="1022"/>
      <c r="L34" s="971"/>
      <c r="M34" s="1014"/>
      <c r="N34" s="1016"/>
      <c r="Q34" s="972"/>
      <c r="R34" s="1014"/>
      <c r="S34" s="1017"/>
      <c r="T34" s="976"/>
      <c r="V34" s="973"/>
      <c r="W34" s="1014"/>
      <c r="X34" s="1018"/>
      <c r="Y34" s="976"/>
    </row>
    <row r="35" spans="2:25" ht="15" customHeight="1" x14ac:dyDescent="0.25">
      <c r="B35" s="1019"/>
      <c r="C35" s="1020" t="s">
        <v>687</v>
      </c>
      <c r="D35" s="1021"/>
      <c r="E35" s="1019">
        <v>4806</v>
      </c>
      <c r="F35" s="1019">
        <v>6495</v>
      </c>
      <c r="G35" s="974"/>
      <c r="H35" s="1014"/>
      <c r="I35" s="1022"/>
      <c r="L35" s="971"/>
      <c r="M35" s="1014"/>
      <c r="N35" s="1016"/>
      <c r="Q35" s="972"/>
      <c r="R35" s="1014"/>
      <c r="S35" s="1017"/>
      <c r="T35" s="976"/>
      <c r="V35" s="973"/>
      <c r="W35" s="1014"/>
      <c r="X35" s="1018"/>
      <c r="Y35" s="976"/>
    </row>
    <row r="36" spans="2:25" ht="15" customHeight="1" x14ac:dyDescent="0.25">
      <c r="B36" s="1019"/>
      <c r="C36" s="1020" t="s">
        <v>283</v>
      </c>
      <c r="D36" s="1021"/>
      <c r="E36" s="1019">
        <v>4964</v>
      </c>
      <c r="F36" s="1019">
        <v>6825</v>
      </c>
      <c r="G36" s="974"/>
      <c r="H36" s="1014"/>
      <c r="I36" s="1022"/>
      <c r="L36" s="971"/>
      <c r="M36" s="1014"/>
      <c r="N36" s="1016"/>
      <c r="Q36" s="972"/>
      <c r="R36" s="1014"/>
      <c r="S36" s="1017"/>
      <c r="T36" s="976"/>
      <c r="V36" s="973"/>
      <c r="W36" s="1014"/>
      <c r="X36" s="1018"/>
      <c r="Y36" s="976"/>
    </row>
    <row r="37" spans="2:25" ht="15" customHeight="1" x14ac:dyDescent="0.25">
      <c r="B37" s="1019"/>
      <c r="C37" s="1020" t="s">
        <v>284</v>
      </c>
      <c r="D37" s="1021"/>
      <c r="E37" s="1019">
        <v>4957</v>
      </c>
      <c r="F37" s="1019">
        <v>6828</v>
      </c>
      <c r="G37" s="974"/>
      <c r="H37" s="1014"/>
      <c r="I37" s="1022"/>
      <c r="L37" s="971"/>
      <c r="M37" s="1014"/>
      <c r="N37" s="1016"/>
      <c r="Q37" s="972"/>
      <c r="R37" s="1014"/>
      <c r="S37" s="1017"/>
      <c r="T37" s="976"/>
      <c r="V37" s="973"/>
      <c r="W37" s="1014"/>
      <c r="X37" s="1018"/>
      <c r="Y37" s="976"/>
    </row>
    <row r="38" spans="2:25" ht="15" customHeight="1" x14ac:dyDescent="0.25">
      <c r="B38" s="1019"/>
      <c r="C38" s="1020" t="s">
        <v>285</v>
      </c>
      <c r="D38" s="1021"/>
      <c r="E38" s="1019">
        <v>4909</v>
      </c>
      <c r="F38" s="1019">
        <v>6890</v>
      </c>
      <c r="G38" s="974"/>
      <c r="H38" s="1014"/>
      <c r="I38" s="1022"/>
      <c r="L38" s="971"/>
      <c r="M38" s="1014"/>
      <c r="N38" s="1016"/>
      <c r="Q38" s="972"/>
      <c r="R38" s="1014"/>
      <c r="S38" s="1017"/>
      <c r="T38" s="976"/>
      <c r="V38" s="973"/>
      <c r="W38" s="1014"/>
      <c r="X38" s="1018"/>
      <c r="Y38" s="976"/>
    </row>
    <row r="39" spans="2:25" ht="15" customHeight="1" x14ac:dyDescent="0.25">
      <c r="B39" s="1019" t="s">
        <v>286</v>
      </c>
      <c r="C39" s="1020" t="s">
        <v>287</v>
      </c>
      <c r="D39" s="1021"/>
      <c r="E39" s="1019">
        <v>4140</v>
      </c>
      <c r="F39" s="1019">
        <v>6120</v>
      </c>
      <c r="G39" s="974"/>
      <c r="H39" s="1014"/>
      <c r="I39" s="1022"/>
      <c r="L39" s="971"/>
      <c r="M39" s="1014"/>
      <c r="N39" s="1016"/>
      <c r="Q39" s="972"/>
      <c r="R39" s="1014"/>
      <c r="S39" s="1017"/>
      <c r="T39" s="976"/>
      <c r="V39" s="973"/>
      <c r="W39" s="1014"/>
      <c r="X39" s="1018"/>
      <c r="Y39" s="976"/>
    </row>
    <row r="40" spans="2:25" ht="15" customHeight="1" x14ac:dyDescent="0.25">
      <c r="B40" s="1019"/>
      <c r="C40" s="1020" t="s">
        <v>288</v>
      </c>
      <c r="D40" s="1021"/>
      <c r="E40" s="1019">
        <v>4940</v>
      </c>
      <c r="F40" s="1019">
        <v>6820</v>
      </c>
      <c r="G40" s="974"/>
      <c r="H40" s="1014"/>
      <c r="I40" s="1022"/>
      <c r="L40" s="971"/>
      <c r="M40" s="1014"/>
      <c r="N40" s="1016"/>
      <c r="Q40" s="972"/>
      <c r="R40" s="1014"/>
      <c r="S40" s="1017"/>
      <c r="T40" s="976"/>
      <c r="V40" s="973"/>
      <c r="W40" s="1014"/>
      <c r="X40" s="1018"/>
      <c r="Y40" s="976"/>
    </row>
    <row r="41" spans="2:25" ht="15" customHeight="1" x14ac:dyDescent="0.25">
      <c r="B41" s="1019"/>
      <c r="C41" s="1020" t="s">
        <v>289</v>
      </c>
      <c r="D41" s="1021"/>
      <c r="E41" s="1019">
        <v>4950</v>
      </c>
      <c r="F41" s="1019">
        <v>6825</v>
      </c>
      <c r="G41" s="974"/>
      <c r="H41" s="1014"/>
      <c r="I41" s="1022"/>
      <c r="L41" s="971"/>
      <c r="M41" s="1014"/>
      <c r="N41" s="1016"/>
      <c r="Q41" s="972"/>
      <c r="R41" s="1014"/>
      <c r="S41" s="1017"/>
      <c r="T41" s="976"/>
      <c r="V41" s="973"/>
      <c r="W41" s="1014"/>
      <c r="X41" s="1018"/>
      <c r="Y41" s="976"/>
    </row>
    <row r="42" spans="2:25" ht="15" customHeight="1" x14ac:dyDescent="0.25">
      <c r="B42" s="1019"/>
      <c r="C42" s="1020" t="s">
        <v>290</v>
      </c>
      <c r="D42" s="1021"/>
      <c r="E42" s="1019">
        <v>4955</v>
      </c>
      <c r="F42" s="1019">
        <v>6827</v>
      </c>
      <c r="G42" s="974"/>
      <c r="H42" s="1014"/>
      <c r="I42" s="1022"/>
      <c r="L42" s="971"/>
      <c r="M42" s="1014"/>
      <c r="N42" s="1016"/>
      <c r="Q42" s="972"/>
      <c r="R42" s="1014"/>
      <c r="S42" s="1017"/>
      <c r="T42" s="976"/>
      <c r="V42" s="973"/>
      <c r="W42" s="1014"/>
      <c r="X42" s="1018"/>
      <c r="Y42" s="976"/>
    </row>
    <row r="43" spans="2:25" ht="15" customHeight="1" x14ac:dyDescent="0.25">
      <c r="B43" s="1019"/>
      <c r="C43" s="1020" t="s">
        <v>291</v>
      </c>
      <c r="D43" s="1021"/>
      <c r="E43" s="1019">
        <v>3100</v>
      </c>
      <c r="F43" s="1019">
        <v>5900</v>
      </c>
      <c r="G43" s="974"/>
      <c r="H43" s="1014"/>
      <c r="I43" s="1022"/>
      <c r="L43" s="971"/>
      <c r="M43" s="1014"/>
      <c r="N43" s="1016"/>
      <c r="Q43" s="972"/>
      <c r="R43" s="1014"/>
      <c r="S43" s="1017"/>
      <c r="T43" s="976"/>
      <c r="V43" s="973"/>
      <c r="W43" s="1014"/>
      <c r="X43" s="1018"/>
      <c r="Y43" s="976"/>
    </row>
    <row r="44" spans="2:25" ht="15" customHeight="1" x14ac:dyDescent="0.25">
      <c r="B44" s="1019" t="s">
        <v>292</v>
      </c>
      <c r="C44" s="1020" t="s">
        <v>293</v>
      </c>
      <c r="D44" s="1021"/>
      <c r="E44" s="1019">
        <v>4600</v>
      </c>
      <c r="F44" s="1019">
        <v>6600</v>
      </c>
      <c r="G44" s="977"/>
      <c r="H44" s="1014"/>
      <c r="I44" s="1022"/>
      <c r="L44" s="978"/>
      <c r="M44" s="1014"/>
      <c r="N44" s="1016"/>
      <c r="Q44" s="979"/>
      <c r="R44" s="1014"/>
      <c r="S44" s="1017"/>
      <c r="T44" s="976"/>
      <c r="V44" s="980"/>
      <c r="W44" s="1014"/>
      <c r="X44" s="1018"/>
      <c r="Y44" s="976"/>
    </row>
    <row r="45" spans="2:25" ht="15" customHeight="1" x14ac:dyDescent="0.25">
      <c r="B45" s="1019" t="s">
        <v>294</v>
      </c>
      <c r="C45" s="1020" t="s">
        <v>295</v>
      </c>
      <c r="D45" s="1021"/>
      <c r="E45" s="1019">
        <v>4530</v>
      </c>
      <c r="F45" s="1019">
        <v>6530</v>
      </c>
      <c r="G45" s="974"/>
      <c r="H45" s="1014"/>
      <c r="I45" s="1022"/>
      <c r="L45" s="971"/>
      <c r="M45" s="1014"/>
      <c r="N45" s="1016"/>
      <c r="Q45" s="972"/>
      <c r="R45" s="1014"/>
      <c r="S45" s="1017"/>
      <c r="T45" s="976"/>
      <c r="V45" s="973"/>
      <c r="W45" s="1014"/>
      <c r="X45" s="1018"/>
      <c r="Y45" s="976"/>
    </row>
    <row r="46" spans="2:25" ht="15" customHeight="1" x14ac:dyDescent="0.25">
      <c r="B46" s="1019"/>
      <c r="C46" s="1020" t="s">
        <v>296</v>
      </c>
      <c r="D46" s="1021"/>
      <c r="E46" s="1019">
        <v>4520</v>
      </c>
      <c r="F46" s="1019">
        <v>6520</v>
      </c>
      <c r="G46" s="974"/>
      <c r="H46" s="1014"/>
      <c r="I46" s="1022"/>
      <c r="L46" s="971"/>
      <c r="M46" s="1014"/>
      <c r="N46" s="1016"/>
      <c r="Q46" s="972"/>
      <c r="R46" s="1014"/>
      <c r="S46" s="1017"/>
      <c r="T46" s="976"/>
      <c r="V46" s="973"/>
      <c r="W46" s="1014"/>
      <c r="X46" s="1018"/>
      <c r="Y46" s="976"/>
    </row>
    <row r="47" spans="2:25" ht="15" customHeight="1" x14ac:dyDescent="0.25">
      <c r="B47" s="1019"/>
      <c r="C47" s="1020" t="s">
        <v>297</v>
      </c>
      <c r="D47" s="1021"/>
      <c r="E47" s="1019">
        <v>4510</v>
      </c>
      <c r="F47" s="1019">
        <v>6500</v>
      </c>
      <c r="G47" s="977"/>
      <c r="H47" s="1014"/>
      <c r="I47" s="1022"/>
      <c r="L47" s="978"/>
      <c r="M47" s="1014"/>
      <c r="N47" s="1016"/>
      <c r="Q47" s="979"/>
      <c r="R47" s="1014"/>
      <c r="S47" s="1017"/>
      <c r="T47" s="976"/>
      <c r="V47" s="980"/>
      <c r="W47" s="1014"/>
      <c r="X47" s="1018"/>
      <c r="Y47" s="976"/>
    </row>
    <row r="48" spans="2:25" ht="15" customHeight="1" x14ac:dyDescent="0.25">
      <c r="B48" s="1019"/>
      <c r="C48" s="1020" t="s">
        <v>298</v>
      </c>
      <c r="D48" s="1021"/>
      <c r="E48" s="1019">
        <v>4570</v>
      </c>
      <c r="F48" s="1019">
        <v>6560</v>
      </c>
      <c r="G48" s="977"/>
      <c r="H48" s="1014"/>
      <c r="I48" s="1022"/>
      <c r="L48" s="978"/>
      <c r="M48" s="1014"/>
      <c r="N48" s="1016"/>
      <c r="Q48" s="979"/>
      <c r="R48" s="1014"/>
      <c r="S48" s="1017"/>
      <c r="T48" s="976"/>
      <c r="V48" s="980"/>
      <c r="W48" s="1014"/>
      <c r="X48" s="1018"/>
      <c r="Y48" s="976"/>
    </row>
    <row r="49" spans="2:25" ht="15" customHeight="1" x14ac:dyDescent="0.25">
      <c r="B49" s="1019"/>
      <c r="C49" s="1020" t="s">
        <v>299</v>
      </c>
      <c r="D49" s="1021"/>
      <c r="E49" s="1019">
        <v>4540</v>
      </c>
      <c r="F49" s="1019">
        <v>6540</v>
      </c>
      <c r="G49" s="977"/>
      <c r="H49" s="1014"/>
      <c r="I49" s="1022"/>
      <c r="L49" s="978"/>
      <c r="M49" s="1014"/>
      <c r="N49" s="1016"/>
      <c r="Q49" s="979"/>
      <c r="R49" s="1014"/>
      <c r="S49" s="1017"/>
      <c r="T49" s="976"/>
      <c r="V49" s="980"/>
      <c r="W49" s="1014"/>
      <c r="X49" s="1018"/>
      <c r="Y49" s="976"/>
    </row>
    <row r="50" spans="2:25" ht="15" customHeight="1" x14ac:dyDescent="0.25">
      <c r="B50" s="1019"/>
      <c r="C50" s="1020" t="s">
        <v>300</v>
      </c>
      <c r="D50" s="1021"/>
      <c r="E50" s="1019">
        <v>4660</v>
      </c>
      <c r="F50" s="1019">
        <v>6650</v>
      </c>
      <c r="G50" s="977"/>
      <c r="H50" s="1014"/>
      <c r="I50" s="1022"/>
      <c r="K50" s="975"/>
      <c r="L50" s="978"/>
      <c r="M50" s="1014"/>
      <c r="N50" s="1016"/>
      <c r="Q50" s="979"/>
      <c r="R50" s="1014"/>
      <c r="S50" s="1017"/>
      <c r="T50" s="976"/>
      <c r="V50" s="980"/>
      <c r="W50" s="1014"/>
      <c r="X50" s="1018"/>
      <c r="Y50" s="976"/>
    </row>
    <row r="51" spans="2:25" ht="15" customHeight="1" x14ac:dyDescent="0.25">
      <c r="B51" s="1019" t="s">
        <v>301</v>
      </c>
      <c r="C51" s="1020" t="s">
        <v>302</v>
      </c>
      <c r="D51" s="1021"/>
      <c r="E51" s="1019">
        <v>4855</v>
      </c>
      <c r="F51" s="1019">
        <v>6260</v>
      </c>
      <c r="G51" s="977"/>
      <c r="H51" s="1014"/>
      <c r="I51" s="1022"/>
      <c r="K51" s="975"/>
      <c r="L51" s="978"/>
      <c r="M51" s="1014"/>
      <c r="N51" s="1016"/>
      <c r="Q51" s="979"/>
      <c r="R51" s="1014"/>
      <c r="S51" s="1017"/>
      <c r="T51" s="976"/>
      <c r="V51" s="980"/>
      <c r="W51" s="1014"/>
      <c r="X51" s="1018"/>
      <c r="Y51" s="976"/>
    </row>
    <row r="52" spans="2:25" ht="15" customHeight="1" x14ac:dyDescent="0.25">
      <c r="B52" s="1019"/>
      <c r="C52" s="1020" t="s">
        <v>303</v>
      </c>
      <c r="D52" s="1021"/>
      <c r="E52" s="1019">
        <v>4960</v>
      </c>
      <c r="F52" s="1019">
        <v>6835</v>
      </c>
      <c r="G52" s="977"/>
      <c r="H52" s="1014"/>
      <c r="I52" s="1022"/>
      <c r="K52" s="975"/>
      <c r="L52" s="978"/>
      <c r="M52" s="1014"/>
      <c r="N52" s="1016"/>
      <c r="Q52" s="979"/>
      <c r="R52" s="1014"/>
      <c r="S52" s="1017"/>
      <c r="T52" s="976"/>
      <c r="V52" s="980"/>
      <c r="W52" s="1014"/>
      <c r="X52" s="1018"/>
      <c r="Y52" s="976"/>
    </row>
    <row r="53" spans="2:25" ht="15" customHeight="1" x14ac:dyDescent="0.25">
      <c r="B53" s="1019"/>
      <c r="C53" s="1020" t="s">
        <v>686</v>
      </c>
      <c r="D53" s="1021"/>
      <c r="E53" s="1019">
        <v>4360</v>
      </c>
      <c r="F53" s="1019">
        <v>6400</v>
      </c>
      <c r="G53" s="977"/>
      <c r="H53" s="1014"/>
      <c r="I53" s="1022"/>
      <c r="K53" s="975"/>
      <c r="L53" s="978"/>
      <c r="M53" s="1014"/>
      <c r="N53" s="1016"/>
      <c r="Q53" s="979"/>
      <c r="R53" s="1014"/>
      <c r="S53" s="1017"/>
      <c r="T53" s="976"/>
      <c r="V53" s="980"/>
      <c r="W53" s="1014"/>
      <c r="X53" s="1018"/>
      <c r="Y53" s="976"/>
    </row>
    <row r="54" spans="2:25" ht="15" customHeight="1" x14ac:dyDescent="0.25">
      <c r="B54" s="1019"/>
      <c r="C54" s="1020" t="s">
        <v>305</v>
      </c>
      <c r="D54" s="1021"/>
      <c r="E54" s="1019">
        <v>4970</v>
      </c>
      <c r="F54" s="1019">
        <v>6855</v>
      </c>
      <c r="G54" s="977"/>
      <c r="H54" s="1014"/>
      <c r="I54" s="1022"/>
      <c r="K54" s="975"/>
      <c r="L54" s="978"/>
      <c r="M54" s="1014"/>
      <c r="N54" s="1016"/>
      <c r="Q54" s="979"/>
      <c r="R54" s="1014"/>
      <c r="S54" s="1017"/>
      <c r="T54" s="976"/>
      <c r="V54" s="980"/>
      <c r="W54" s="1014"/>
      <c r="X54" s="1018"/>
      <c r="Y54" s="976"/>
    </row>
    <row r="55" spans="2:25" ht="15" customHeight="1" x14ac:dyDescent="0.25">
      <c r="B55" s="1019"/>
      <c r="C55" s="1020" t="s">
        <v>673</v>
      </c>
      <c r="D55" s="1021"/>
      <c r="E55" s="1019">
        <v>2110</v>
      </c>
      <c r="F55" s="1019">
        <v>7310</v>
      </c>
      <c r="G55" s="977"/>
      <c r="H55" s="1014"/>
      <c r="I55" s="1022"/>
      <c r="K55" s="975"/>
      <c r="L55" s="977"/>
      <c r="M55" s="1014"/>
      <c r="N55" s="1016"/>
      <c r="Q55" s="979"/>
      <c r="R55" s="1014"/>
      <c r="S55" s="1017"/>
      <c r="T55" s="976"/>
      <c r="V55" s="980"/>
      <c r="W55" s="1014"/>
      <c r="X55" s="1018"/>
      <c r="Y55" s="976"/>
    </row>
    <row r="56" spans="2:25" ht="15" customHeight="1" x14ac:dyDescent="0.25">
      <c r="B56" s="1019"/>
      <c r="C56" s="1020" t="s">
        <v>674</v>
      </c>
      <c r="D56" s="1021"/>
      <c r="E56" s="1019">
        <v>2118</v>
      </c>
      <c r="F56" s="1019">
        <v>7318</v>
      </c>
      <c r="G56" s="977"/>
      <c r="H56" s="1014"/>
      <c r="I56" s="1022"/>
      <c r="K56" s="975"/>
      <c r="L56" s="977"/>
      <c r="M56" s="1014"/>
      <c r="N56" s="1016"/>
      <c r="Q56" s="979"/>
      <c r="R56" s="1014"/>
      <c r="S56" s="1017"/>
      <c r="T56" s="976"/>
      <c r="V56" s="980"/>
      <c r="W56" s="1014"/>
      <c r="X56" s="1018"/>
      <c r="Y56" s="976"/>
    </row>
    <row r="57" spans="2:25" ht="15" customHeight="1" x14ac:dyDescent="0.25">
      <c r="B57" s="1019"/>
      <c r="C57" s="1020" t="s">
        <v>675</v>
      </c>
      <c r="D57" s="1021"/>
      <c r="E57" s="1019">
        <v>2120</v>
      </c>
      <c r="F57" s="1019">
        <v>7320</v>
      </c>
      <c r="G57" s="977"/>
      <c r="H57" s="1014"/>
      <c r="I57" s="1022"/>
      <c r="K57" s="975"/>
      <c r="L57" s="977"/>
      <c r="M57" s="1014"/>
      <c r="N57" s="1016"/>
      <c r="Q57" s="979"/>
      <c r="R57" s="1014"/>
      <c r="S57" s="1017"/>
      <c r="T57" s="976"/>
      <c r="V57" s="980"/>
      <c r="W57" s="1014"/>
      <c r="X57" s="1018"/>
      <c r="Y57" s="976"/>
    </row>
    <row r="58" spans="2:25" ht="15" customHeight="1" x14ac:dyDescent="0.25">
      <c r="B58" s="1019"/>
      <c r="C58" s="1020" t="s">
        <v>306</v>
      </c>
      <c r="D58" s="1021"/>
      <c r="E58" s="1019">
        <v>4380</v>
      </c>
      <c r="F58" s="1019">
        <v>6400</v>
      </c>
      <c r="G58" s="977"/>
      <c r="H58" s="1014"/>
      <c r="I58" s="1022"/>
      <c r="K58" s="975"/>
      <c r="L58" s="978"/>
      <c r="M58" s="1014"/>
      <c r="N58" s="1016"/>
      <c r="Q58" s="979"/>
      <c r="R58" s="1014"/>
      <c r="S58" s="1017"/>
      <c r="T58" s="976"/>
      <c r="V58" s="980"/>
      <c r="W58" s="1014"/>
      <c r="X58" s="1018"/>
      <c r="Y58" s="976"/>
    </row>
    <row r="59" spans="2:25" ht="15" customHeight="1" x14ac:dyDescent="0.25">
      <c r="B59" s="1019" t="s">
        <v>307</v>
      </c>
      <c r="C59" s="1020" t="s">
        <v>308</v>
      </c>
      <c r="D59" s="1021"/>
      <c r="E59" s="1019">
        <v>1590</v>
      </c>
      <c r="F59" s="1019">
        <v>1370</v>
      </c>
      <c r="G59" s="977"/>
      <c r="H59" s="1014"/>
      <c r="I59" s="1022"/>
      <c r="J59" s="981" t="s">
        <v>277</v>
      </c>
      <c r="K59" s="975"/>
      <c r="L59" s="978"/>
      <c r="M59" s="1014"/>
      <c r="N59" s="1016"/>
      <c r="Q59" s="979"/>
      <c r="R59" s="1014"/>
      <c r="S59" s="1017"/>
      <c r="T59" s="976"/>
      <c r="V59" s="980"/>
      <c r="W59" s="1014"/>
      <c r="X59" s="1018"/>
      <c r="Y59" s="976"/>
    </row>
    <row r="60" spans="2:25" ht="15" customHeight="1" x14ac:dyDescent="0.25">
      <c r="B60" s="1019" t="s">
        <v>309</v>
      </c>
      <c r="C60" s="1020" t="s">
        <v>310</v>
      </c>
      <c r="D60" s="1021"/>
      <c r="E60" s="1019">
        <v>4822</v>
      </c>
      <c r="F60" s="1019">
        <v>6200</v>
      </c>
      <c r="G60" s="977"/>
      <c r="H60" s="1014"/>
      <c r="I60" s="1022"/>
      <c r="K60" s="975"/>
      <c r="L60" s="978"/>
      <c r="M60" s="1014"/>
      <c r="N60" s="1016"/>
      <c r="Q60" s="979"/>
      <c r="R60" s="1014"/>
      <c r="S60" s="1017"/>
      <c r="T60" s="976"/>
      <c r="V60" s="980"/>
      <c r="W60" s="1014"/>
      <c r="X60" s="1018"/>
      <c r="Y60" s="976"/>
    </row>
    <row r="61" spans="2:25" ht="15" customHeight="1" x14ac:dyDescent="0.25">
      <c r="B61" s="1019"/>
      <c r="C61" s="1020" t="s">
        <v>311</v>
      </c>
      <c r="D61" s="1021"/>
      <c r="E61" s="1019">
        <v>4830</v>
      </c>
      <c r="F61" s="1019">
        <v>6220</v>
      </c>
      <c r="G61" s="977"/>
      <c r="H61" s="1014"/>
      <c r="I61" s="1022"/>
      <c r="K61" s="975"/>
      <c r="L61" s="978"/>
      <c r="M61" s="1014"/>
      <c r="N61" s="1016"/>
      <c r="Q61" s="979"/>
      <c r="R61" s="1014"/>
      <c r="S61" s="1017"/>
      <c r="T61" s="976"/>
      <c r="V61" s="980"/>
      <c r="W61" s="1014"/>
      <c r="X61" s="1018"/>
      <c r="Y61" s="976"/>
    </row>
    <row r="62" spans="2:25" ht="15" customHeight="1" x14ac:dyDescent="0.25">
      <c r="B62" s="1019"/>
      <c r="C62" s="1020" t="s">
        <v>312</v>
      </c>
      <c r="D62" s="1021"/>
      <c r="E62" s="1019">
        <v>4831</v>
      </c>
      <c r="F62" s="1019">
        <v>6221</v>
      </c>
      <c r="G62" s="977"/>
      <c r="H62" s="1014"/>
      <c r="I62" s="1022"/>
      <c r="K62" s="975"/>
      <c r="L62" s="978"/>
      <c r="M62" s="1014"/>
      <c r="N62" s="1016"/>
      <c r="Q62" s="979"/>
      <c r="R62" s="1014"/>
      <c r="S62" s="1017"/>
      <c r="T62" s="976"/>
      <c r="V62" s="980"/>
      <c r="W62" s="1014"/>
      <c r="X62" s="1018"/>
      <c r="Y62" s="976"/>
    </row>
    <row r="63" spans="2:25" ht="15" customHeight="1" x14ac:dyDescent="0.25">
      <c r="B63" s="1019"/>
      <c r="C63" s="1020" t="s">
        <v>313</v>
      </c>
      <c r="D63" s="1021"/>
      <c r="E63" s="1019">
        <v>4832</v>
      </c>
      <c r="F63" s="1019">
        <v>6222</v>
      </c>
      <c r="G63" s="977"/>
      <c r="H63" s="1014"/>
      <c r="I63" s="1022"/>
      <c r="K63" s="975"/>
      <c r="L63" s="978"/>
      <c r="M63" s="1014"/>
      <c r="N63" s="1016"/>
      <c r="Q63" s="979"/>
      <c r="R63" s="1014"/>
      <c r="S63" s="1017"/>
      <c r="T63" s="976"/>
      <c r="V63" s="980"/>
      <c r="W63" s="1014"/>
      <c r="X63" s="1018"/>
      <c r="Y63" s="976"/>
    </row>
    <row r="64" spans="2:25" ht="15" customHeight="1" x14ac:dyDescent="0.25">
      <c r="B64" s="1019"/>
      <c r="C64" s="1020" t="s">
        <v>314</v>
      </c>
      <c r="D64" s="1021"/>
      <c r="E64" s="1019">
        <v>4860</v>
      </c>
      <c r="F64" s="1019">
        <v>6262</v>
      </c>
      <c r="G64" s="977"/>
      <c r="H64" s="1014"/>
      <c r="I64" s="1022"/>
      <c r="J64" s="981" t="s">
        <v>277</v>
      </c>
      <c r="K64" s="975"/>
      <c r="L64" s="978"/>
      <c r="M64" s="1014"/>
      <c r="N64" s="1016"/>
      <c r="Q64" s="979"/>
      <c r="R64" s="1014"/>
      <c r="S64" s="1017"/>
      <c r="T64" s="976"/>
      <c r="V64" s="980"/>
      <c r="W64" s="1014"/>
      <c r="X64" s="1018"/>
      <c r="Y64" s="976"/>
    </row>
    <row r="65" spans="2:25" ht="15" customHeight="1" x14ac:dyDescent="0.25">
      <c r="B65" s="1019"/>
      <c r="C65" s="1020" t="s">
        <v>315</v>
      </c>
      <c r="D65" s="1021"/>
      <c r="E65" s="1019">
        <v>4862</v>
      </c>
      <c r="F65" s="1019">
        <v>6264</v>
      </c>
      <c r="G65" s="977"/>
      <c r="H65" s="1014"/>
      <c r="I65" s="1022"/>
      <c r="J65" s="981" t="s">
        <v>277</v>
      </c>
      <c r="L65" s="978"/>
      <c r="M65" s="1014"/>
      <c r="N65" s="1016"/>
      <c r="Q65" s="979"/>
      <c r="R65" s="1014"/>
      <c r="S65" s="1017"/>
      <c r="T65" s="976"/>
      <c r="V65" s="980"/>
      <c r="W65" s="1014"/>
      <c r="X65" s="1018"/>
      <c r="Y65" s="976"/>
    </row>
    <row r="66" spans="2:25" ht="15" customHeight="1" x14ac:dyDescent="0.25">
      <c r="B66" s="1019" t="s">
        <v>316</v>
      </c>
      <c r="C66" s="1023" t="s">
        <v>238</v>
      </c>
      <c r="D66" s="1024"/>
      <c r="E66" s="1025"/>
      <c r="F66" s="1025"/>
      <c r="G66" s="977"/>
      <c r="H66" s="1014"/>
      <c r="I66" s="1026"/>
      <c r="L66" s="978"/>
      <c r="M66" s="1014"/>
      <c r="N66" s="1016"/>
      <c r="Q66" s="979"/>
      <c r="R66" s="1014"/>
      <c r="S66" s="1017"/>
      <c r="T66" s="976"/>
      <c r="V66" s="980"/>
      <c r="W66" s="1014"/>
      <c r="X66" s="1018"/>
      <c r="Y66" s="976"/>
    </row>
    <row r="67" spans="2:25" ht="15" customHeight="1" x14ac:dyDescent="0.25">
      <c r="B67" s="1019"/>
      <c r="C67" s="1023" t="s">
        <v>238</v>
      </c>
      <c r="D67" s="1024"/>
      <c r="E67" s="1027"/>
      <c r="F67" s="1027"/>
      <c r="G67" s="977"/>
      <c r="H67" s="1014"/>
      <c r="I67" s="1028"/>
      <c r="L67" s="978"/>
      <c r="M67" s="1014"/>
      <c r="N67" s="1016"/>
      <c r="Q67" s="979"/>
      <c r="R67" s="1014"/>
      <c r="S67" s="1017"/>
      <c r="T67" s="976"/>
      <c r="V67" s="980"/>
      <c r="W67" s="1014"/>
      <c r="X67" s="1018"/>
      <c r="Y67" s="976"/>
    </row>
    <row r="68" spans="2:25" ht="15" customHeight="1" x14ac:dyDescent="0.25">
      <c r="B68" s="1019"/>
      <c r="C68" s="1023" t="s">
        <v>238</v>
      </c>
      <c r="D68" s="1024"/>
      <c r="E68" s="1027"/>
      <c r="F68" s="1027"/>
      <c r="G68" s="977"/>
      <c r="H68" s="1014"/>
      <c r="I68" s="1028"/>
      <c r="L68" s="978"/>
      <c r="M68" s="1014"/>
      <c r="N68" s="1016"/>
      <c r="Q68" s="979"/>
      <c r="R68" s="1014"/>
      <c r="S68" s="1017"/>
      <c r="T68" s="976"/>
      <c r="V68" s="980"/>
      <c r="W68" s="1014"/>
      <c r="X68" s="1018"/>
      <c r="Y68" s="976"/>
    </row>
    <row r="69" spans="2:25" ht="15" customHeight="1" x14ac:dyDescent="0.25">
      <c r="B69" s="1019"/>
      <c r="C69" s="1023" t="s">
        <v>238</v>
      </c>
      <c r="D69" s="1024"/>
      <c r="E69" s="1027"/>
      <c r="F69" s="1027"/>
      <c r="G69" s="977"/>
      <c r="H69" s="1014"/>
      <c r="I69" s="1028"/>
      <c r="L69" s="978"/>
      <c r="M69" s="1014"/>
      <c r="N69" s="1016"/>
      <c r="Q69" s="979"/>
      <c r="R69" s="1014"/>
      <c r="S69" s="1017"/>
      <c r="T69" s="976"/>
      <c r="V69" s="980"/>
      <c r="W69" s="1014"/>
      <c r="X69" s="1018"/>
      <c r="Y69" s="976"/>
    </row>
    <row r="70" spans="2:25" ht="15" customHeight="1" thickBot="1" x14ac:dyDescent="0.3">
      <c r="B70" s="1029"/>
      <c r="C70" s="1030" t="s">
        <v>238</v>
      </c>
      <c r="D70" s="1031"/>
      <c r="E70" s="1032"/>
      <c r="F70" s="1032"/>
      <c r="G70" s="982"/>
      <c r="H70" s="1014" t="str">
        <f>IFERROR(G70/(Jahresarbeitszeit!$F$30*Verhandlungsblatt_Übersicht!$G$22),"")</f>
        <v/>
      </c>
      <c r="I70" s="1033"/>
      <c r="L70" s="983"/>
      <c r="M70" s="1014"/>
      <c r="N70" s="1034"/>
      <c r="Q70" s="984"/>
      <c r="R70" s="1014"/>
      <c r="S70" s="1035"/>
      <c r="T70" s="976"/>
      <c r="V70" s="985"/>
      <c r="W70" s="1014"/>
      <c r="X70" s="1036"/>
      <c r="Y70" s="976"/>
    </row>
    <row r="71" spans="2:25" ht="23.25" customHeight="1" thickBot="1" x14ac:dyDescent="0.3">
      <c r="B71" s="1037"/>
      <c r="C71" s="1038" t="s">
        <v>317</v>
      </c>
      <c r="D71" s="1039"/>
      <c r="E71" s="1039"/>
      <c r="F71" s="1039"/>
      <c r="G71" s="1040"/>
      <c r="H71" s="1041"/>
      <c r="I71" s="1042" t="s">
        <v>317</v>
      </c>
      <c r="L71" s="1043"/>
      <c r="M71" s="1041"/>
      <c r="N71" s="1044" t="s">
        <v>317</v>
      </c>
      <c r="Q71" s="1043"/>
      <c r="R71" s="1041"/>
      <c r="S71" s="1044" t="s">
        <v>317</v>
      </c>
      <c r="T71" s="1045"/>
      <c r="V71" s="1043"/>
      <c r="W71" s="1046"/>
      <c r="X71" s="1047" t="s">
        <v>317</v>
      </c>
      <c r="Y71" s="976"/>
    </row>
    <row r="72" spans="2:25" s="1048" customFormat="1" ht="16.5" customHeight="1" x14ac:dyDescent="0.25">
      <c r="B72" s="1045"/>
      <c r="C72" s="1045"/>
      <c r="D72" s="1045"/>
      <c r="E72" s="1045"/>
      <c r="F72" s="1045"/>
      <c r="G72" s="986"/>
      <c r="H72" s="986"/>
      <c r="I72" s="975"/>
      <c r="J72" s="975"/>
      <c r="K72" s="976"/>
      <c r="Q72" s="987"/>
      <c r="R72" s="986"/>
      <c r="S72" s="975"/>
      <c r="T72" s="975"/>
      <c r="V72" s="987"/>
      <c r="W72" s="986"/>
      <c r="X72" s="975"/>
      <c r="Y72" s="975"/>
    </row>
    <row r="73" spans="2:25" s="1048" customFormat="1" ht="16.5" customHeight="1" x14ac:dyDescent="0.25">
      <c r="B73" s="1045"/>
      <c r="C73" s="1045"/>
      <c r="D73" s="1045"/>
      <c r="E73" s="1045"/>
      <c r="F73" s="976"/>
      <c r="G73" s="1239" t="s">
        <v>253</v>
      </c>
      <c r="H73" s="1239"/>
      <c r="I73" s="1239"/>
      <c r="J73" s="975"/>
      <c r="K73" s="976"/>
      <c r="L73" s="1239" t="s">
        <v>254</v>
      </c>
      <c r="M73" s="1239"/>
      <c r="N73" s="1239"/>
      <c r="Q73" s="1240" t="s">
        <v>255</v>
      </c>
      <c r="R73" s="1240"/>
      <c r="S73" s="1240"/>
      <c r="T73" s="998"/>
      <c r="V73" s="1241" t="s">
        <v>256</v>
      </c>
      <c r="W73" s="1241"/>
      <c r="X73" s="1241"/>
      <c r="Y73" s="998"/>
    </row>
    <row r="74" spans="2:25" ht="24.75" customHeight="1" x14ac:dyDescent="0.25">
      <c r="B74" s="1242" t="s">
        <v>318</v>
      </c>
      <c r="C74" s="1242"/>
      <c r="D74" s="1045"/>
      <c r="E74" s="1045"/>
      <c r="F74" s="975"/>
      <c r="G74" s="1243" t="s">
        <v>319</v>
      </c>
      <c r="H74" s="1244"/>
      <c r="I74" s="1049" t="s">
        <v>265</v>
      </c>
      <c r="L74" s="1243" t="s">
        <v>319</v>
      </c>
      <c r="M74" s="1244"/>
      <c r="N74" s="1049" t="s">
        <v>265</v>
      </c>
      <c r="Q74" s="1245" t="s">
        <v>319</v>
      </c>
      <c r="R74" s="1246"/>
      <c r="S74" s="1050" t="s">
        <v>265</v>
      </c>
      <c r="V74" s="1247" t="s">
        <v>319</v>
      </c>
      <c r="W74" s="1248"/>
      <c r="X74" s="1010" t="s">
        <v>265</v>
      </c>
    </row>
    <row r="75" spans="2:25" ht="15" customHeight="1" x14ac:dyDescent="0.25">
      <c r="B75" s="1249" t="s">
        <v>320</v>
      </c>
      <c r="C75" s="1249"/>
      <c r="D75" s="1045"/>
      <c r="E75" s="1045"/>
      <c r="F75" s="975"/>
      <c r="G75" s="988"/>
      <c r="H75" s="1014"/>
      <c r="I75" s="1016"/>
      <c r="L75" s="988"/>
      <c r="M75" s="1014"/>
      <c r="N75" s="1016"/>
      <c r="Q75" s="989"/>
      <c r="R75" s="1014"/>
      <c r="S75" s="1017"/>
      <c r="V75" s="990"/>
      <c r="W75" s="1014"/>
      <c r="X75" s="1018"/>
      <c r="Y75" s="976"/>
    </row>
    <row r="76" spans="2:25" ht="15" customHeight="1" x14ac:dyDescent="0.25">
      <c r="B76" s="1249" t="s">
        <v>321</v>
      </c>
      <c r="C76" s="1249"/>
      <c r="D76" s="1045"/>
      <c r="E76" s="1045"/>
      <c r="F76" s="975"/>
      <c r="G76" s="988"/>
      <c r="H76" s="1014"/>
      <c r="I76" s="1016"/>
      <c r="L76" s="988"/>
      <c r="M76" s="1014"/>
      <c r="N76" s="1016"/>
      <c r="Q76" s="989"/>
      <c r="R76" s="1014"/>
      <c r="S76" s="1017"/>
      <c r="V76" s="990"/>
      <c r="W76" s="1014"/>
      <c r="X76" s="1018"/>
      <c r="Y76" s="976"/>
    </row>
    <row r="77" spans="2:25" ht="15" customHeight="1" x14ac:dyDescent="0.25">
      <c r="B77" s="1253" t="s">
        <v>679</v>
      </c>
      <c r="C77" s="1254"/>
      <c r="D77" s="1045"/>
      <c r="E77" s="1045"/>
      <c r="F77" s="975"/>
      <c r="G77" s="991"/>
      <c r="H77" s="1014"/>
      <c r="I77" s="1034"/>
      <c r="L77" s="991"/>
      <c r="M77" s="1014"/>
      <c r="N77" s="1034"/>
      <c r="Q77" s="992"/>
      <c r="R77" s="1014"/>
      <c r="S77" s="1035"/>
      <c r="V77" s="993"/>
      <c r="W77" s="1014"/>
      <c r="X77" s="1036"/>
      <c r="Y77" s="976"/>
    </row>
    <row r="78" spans="2:25" ht="15" customHeight="1" thickBot="1" x14ac:dyDescent="0.3">
      <c r="B78" s="1250" t="s">
        <v>678</v>
      </c>
      <c r="C78" s="1250"/>
      <c r="D78" s="1045"/>
      <c r="E78" s="1045"/>
      <c r="F78" s="975"/>
      <c r="G78" s="991"/>
      <c r="H78" s="1014"/>
      <c r="I78" s="1034"/>
      <c r="L78" s="991"/>
      <c r="M78" s="1014"/>
      <c r="N78" s="1034"/>
      <c r="Q78" s="992"/>
      <c r="R78" s="1014"/>
      <c r="S78" s="1035"/>
      <c r="V78" s="993"/>
      <c r="W78" s="1014"/>
      <c r="X78" s="1036"/>
      <c r="Y78" s="976"/>
    </row>
    <row r="79" spans="2:25" ht="26.25" customHeight="1" thickBot="1" x14ac:dyDescent="0.3">
      <c r="B79" s="1251" t="s">
        <v>322</v>
      </c>
      <c r="C79" s="1252"/>
      <c r="D79" s="1045"/>
      <c r="E79" s="1045"/>
      <c r="F79" s="975"/>
      <c r="G79" s="1043"/>
      <c r="H79" s="1051"/>
      <c r="I79" s="1047" t="s">
        <v>323</v>
      </c>
      <c r="L79" s="1052"/>
      <c r="M79" s="1051"/>
      <c r="N79" s="1047" t="s">
        <v>323</v>
      </c>
      <c r="Q79" s="1043"/>
      <c r="R79" s="1051"/>
      <c r="S79" s="1047" t="s">
        <v>323</v>
      </c>
      <c r="V79" s="1043"/>
      <c r="W79" s="1046"/>
      <c r="X79" s="1047" t="s">
        <v>323</v>
      </c>
    </row>
    <row r="80" spans="2:25" ht="7.5" customHeight="1" thickBot="1" x14ac:dyDescent="0.3">
      <c r="B80" s="975"/>
      <c r="C80" s="975"/>
      <c r="D80" s="975"/>
      <c r="E80" s="975"/>
      <c r="F80" s="975"/>
      <c r="K80" s="975"/>
      <c r="O80" s="975"/>
    </row>
    <row r="81" spans="2:25" ht="32.25" customHeight="1" thickBot="1" x14ac:dyDescent="0.3">
      <c r="B81" s="1237" t="s">
        <v>324</v>
      </c>
      <c r="C81" s="1238"/>
      <c r="D81" s="1045"/>
      <c r="E81" s="1045"/>
      <c r="F81" s="975"/>
      <c r="G81" s="1053"/>
      <c r="H81" s="1054"/>
      <c r="I81" s="1044" t="s">
        <v>324</v>
      </c>
      <c r="L81" s="1053"/>
      <c r="M81" s="1054"/>
      <c r="N81" s="1044" t="s">
        <v>324</v>
      </c>
      <c r="Q81" s="1053"/>
      <c r="R81" s="1054"/>
      <c r="S81" s="1044" t="s">
        <v>324</v>
      </c>
      <c r="V81" s="1053"/>
      <c r="W81" s="1054"/>
      <c r="X81" s="1044" t="s">
        <v>324</v>
      </c>
    </row>
    <row r="82" spans="2:25" ht="15" customHeight="1" x14ac:dyDescent="0.25">
      <c r="B82" s="1045"/>
      <c r="C82" s="1045"/>
      <c r="D82" s="1045"/>
      <c r="E82" s="1045"/>
      <c r="G82" s="986"/>
      <c r="H82" s="986"/>
      <c r="Q82" s="994"/>
      <c r="R82" s="986"/>
      <c r="V82" s="994"/>
      <c r="W82" s="986"/>
    </row>
    <row r="83" spans="2:25" ht="15" customHeight="1" x14ac:dyDescent="0.25">
      <c r="B83" s="1045"/>
      <c r="C83" s="1045"/>
      <c r="D83" s="1045"/>
      <c r="E83" s="1045"/>
      <c r="G83" s="1055"/>
      <c r="H83" s="1056"/>
      <c r="I83" s="976"/>
      <c r="J83" s="976"/>
      <c r="Q83" s="994"/>
      <c r="R83" s="1056"/>
      <c r="S83" s="976"/>
      <c r="T83" s="976"/>
      <c r="V83" s="994"/>
      <c r="W83" s="1056"/>
      <c r="X83" s="976"/>
      <c r="Y83" s="976"/>
    </row>
    <row r="84" spans="2:25" x14ac:dyDescent="0.25">
      <c r="B84" s="975"/>
      <c r="C84" s="975"/>
      <c r="D84" s="975"/>
      <c r="E84" s="975"/>
      <c r="F84" s="975"/>
      <c r="K84" s="975"/>
      <c r="O84" s="975"/>
    </row>
    <row r="85" spans="2:25" x14ac:dyDescent="0.25">
      <c r="B85" s="975"/>
      <c r="C85" s="975"/>
      <c r="D85" s="975"/>
      <c r="E85" s="975"/>
      <c r="F85" s="975"/>
      <c r="K85" s="975"/>
      <c r="O85" s="975"/>
    </row>
    <row r="86" spans="2:25" x14ac:dyDescent="0.25">
      <c r="B86" s="975"/>
      <c r="C86" s="975"/>
      <c r="D86" s="975"/>
      <c r="E86" s="975"/>
      <c r="F86" s="975"/>
      <c r="K86" s="975"/>
      <c r="O86" s="975"/>
    </row>
    <row r="87" spans="2:25" x14ac:dyDescent="0.25">
      <c r="B87" s="975"/>
      <c r="C87" s="975"/>
      <c r="D87" s="975"/>
      <c r="E87" s="975"/>
      <c r="F87" s="975"/>
      <c r="K87" s="975"/>
      <c r="O87" s="975"/>
    </row>
    <row r="88" spans="2:25" x14ac:dyDescent="0.25">
      <c r="B88" s="975"/>
      <c r="C88" s="975"/>
      <c r="D88" s="975"/>
      <c r="E88" s="975"/>
      <c r="F88" s="975"/>
      <c r="K88" s="975"/>
      <c r="O88" s="975"/>
    </row>
    <row r="89" spans="2:25" x14ac:dyDescent="0.25">
      <c r="B89" s="975"/>
      <c r="C89" s="975"/>
      <c r="D89" s="975"/>
      <c r="E89" s="975"/>
      <c r="F89" s="975"/>
      <c r="K89" s="975"/>
      <c r="O89" s="975"/>
    </row>
    <row r="90" spans="2:25" x14ac:dyDescent="0.25">
      <c r="B90" s="975"/>
      <c r="C90" s="975"/>
      <c r="D90" s="975"/>
      <c r="E90" s="975"/>
      <c r="F90" s="975"/>
      <c r="K90" s="975"/>
      <c r="O90" s="975"/>
    </row>
    <row r="91" spans="2:25" x14ac:dyDescent="0.25">
      <c r="B91" s="975"/>
      <c r="C91" s="975"/>
      <c r="D91" s="975"/>
      <c r="E91" s="975"/>
      <c r="F91" s="975"/>
      <c r="K91" s="975"/>
      <c r="O91" s="975"/>
    </row>
  </sheetData>
  <sheetProtection algorithmName="SHA-512" hashValue="YMDSioy9KgPgaYjDqv4/hN+J7sQ1pJah8xtcKcJsbji2oO6ZoLfibMZQq6trVWDlfTtFhOElcWnwHtmLZl7SLw==" saltValue="7wQnZiHU+S03sfBM6c8Gng==" spinCount="100000" sheet="1" objects="1" scenarios="1"/>
  <mergeCells count="22">
    <mergeCell ref="B1:C1"/>
    <mergeCell ref="B2:C2"/>
    <mergeCell ref="W16:X16"/>
    <mergeCell ref="B16:C16"/>
    <mergeCell ref="H16:I16"/>
    <mergeCell ref="M16:N16"/>
    <mergeCell ref="R16:S16"/>
    <mergeCell ref="B81:C81"/>
    <mergeCell ref="G73:I73"/>
    <mergeCell ref="L73:N73"/>
    <mergeCell ref="Q73:S73"/>
    <mergeCell ref="V73:X73"/>
    <mergeCell ref="B74:C74"/>
    <mergeCell ref="G74:H74"/>
    <mergeCell ref="L74:M74"/>
    <mergeCell ref="Q74:R74"/>
    <mergeCell ref="V74:W74"/>
    <mergeCell ref="B75:C75"/>
    <mergeCell ref="B76:C76"/>
    <mergeCell ref="B78:C78"/>
    <mergeCell ref="B79:C79"/>
    <mergeCell ref="B77:C77"/>
  </mergeCells>
  <pageMargins left="0.25" right="0.25" top="0.75" bottom="0.75" header="0.3" footer="0.3"/>
  <pageSetup paperSize="8" scale="74"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7C1AD-39F5-4062-B4DC-DCB6CD29D867}">
  <sheetPr codeName="Tabelle13">
    <tabColor theme="8" tint="0.39997558519241921"/>
  </sheetPr>
  <dimension ref="A2:AZ73"/>
  <sheetViews>
    <sheetView showGridLines="0" zoomScaleNormal="100" workbookViewId="0">
      <selection activeCell="B4" sqref="B4"/>
    </sheetView>
  </sheetViews>
  <sheetFormatPr baseColWidth="10" defaultColWidth="11.42578125" defaultRowHeight="15" x14ac:dyDescent="0.25"/>
  <cols>
    <col min="1" max="1" width="3.28515625" style="2" customWidth="1"/>
    <col min="2" max="2" width="27.7109375" style="2" bestFit="1" customWidth="1"/>
    <col min="3" max="3" width="46.140625" style="2" customWidth="1"/>
    <col min="4" max="4" width="0.5703125" style="2" customWidth="1"/>
    <col min="5" max="5" width="12" style="878" customWidth="1"/>
    <col min="6" max="6" width="0.5703125" style="2" customWidth="1"/>
    <col min="7" max="7" width="12.42578125" style="2" customWidth="1"/>
    <col min="8" max="8" width="0.5703125" style="2" customWidth="1"/>
    <col min="9" max="9" width="18" style="2" customWidth="1"/>
    <col min="10" max="10" width="0.5703125" style="2" customWidth="1"/>
    <col min="11" max="11" width="16" style="2" customWidth="1"/>
    <col min="12" max="12" width="0.5703125" style="2" customWidth="1"/>
    <col min="13" max="13" width="18.85546875" style="2" customWidth="1"/>
    <col min="14" max="14" width="0.5703125" style="2" customWidth="1"/>
    <col min="15" max="15" width="19.28515625" style="2" customWidth="1"/>
    <col min="16" max="16" width="15" style="2" customWidth="1"/>
    <col min="17" max="17" width="0.5703125" style="2" customWidth="1"/>
    <col min="18" max="18" width="45.140625" style="2" bestFit="1" customWidth="1"/>
    <col min="19" max="19" width="0.5703125" style="2" customWidth="1"/>
    <col min="20" max="20" width="12" style="878" customWidth="1"/>
    <col min="21" max="21" width="0.5703125" style="2" customWidth="1"/>
    <col min="22" max="22" width="12.7109375" style="2" customWidth="1"/>
    <col min="23" max="23" width="0.5703125" style="2" customWidth="1"/>
    <col min="24" max="24" width="18.85546875" style="2" customWidth="1"/>
    <col min="25" max="25" width="0.7109375" style="2" customWidth="1"/>
    <col min="26" max="26" width="22.42578125" style="2" customWidth="1"/>
    <col min="27" max="27" width="0.5703125" style="2" customWidth="1"/>
    <col min="28" max="28" width="18.85546875" style="2" customWidth="1"/>
    <col min="29" max="29" width="0.7109375" style="2" customWidth="1"/>
    <col min="30" max="30" width="18.85546875" style="2" customWidth="1"/>
    <col min="31" max="31" width="15" style="2" customWidth="1"/>
    <col min="32" max="32" width="0.5703125" style="2" customWidth="1"/>
    <col min="33" max="33" width="45.140625" style="2" bestFit="1" customWidth="1"/>
    <col min="34" max="34" width="0.5703125" style="2" customWidth="1"/>
    <col min="35" max="35" width="12.28515625" style="2" customWidth="1"/>
    <col min="36" max="36" width="0.5703125" style="2" customWidth="1"/>
    <col min="37" max="37" width="12.28515625" style="2" customWidth="1"/>
    <col min="38" max="38" width="0.5703125" style="2" customWidth="1"/>
    <col min="39" max="39" width="18.85546875" style="2" customWidth="1"/>
    <col min="40" max="40" width="0.5703125" style="2" customWidth="1"/>
    <col min="41" max="41" width="18.85546875" style="2" customWidth="1"/>
    <col min="42" max="42" width="0.5703125" style="2" customWidth="1"/>
    <col min="43" max="43" width="18.85546875" style="2" customWidth="1"/>
    <col min="44" max="44" width="0.5703125" style="2" customWidth="1"/>
    <col min="45" max="45" width="18.85546875" style="2" customWidth="1"/>
    <col min="46" max="46" width="0.5703125" style="2" customWidth="1"/>
    <col min="47" max="47" width="14.28515625" style="2" customWidth="1"/>
    <col min="48" max="48" width="0.5703125" style="2" customWidth="1"/>
    <col min="49" max="49" width="13.28515625" style="2" customWidth="1"/>
    <col min="50" max="16384" width="11.42578125" style="2"/>
  </cols>
  <sheetData>
    <row r="2" spans="1:36" s="4" customFormat="1" ht="13.5" x14ac:dyDescent="0.25">
      <c r="A2" s="305"/>
      <c r="B2" s="1057" t="s">
        <v>39</v>
      </c>
      <c r="C2" s="1259">
        <f>Stammdatenblatt!$D$6</f>
        <v>0</v>
      </c>
      <c r="D2" s="1259"/>
      <c r="E2" s="1059"/>
      <c r="F2" s="1059"/>
      <c r="G2" s="305"/>
      <c r="H2" s="305"/>
      <c r="I2" s="305"/>
      <c r="J2" s="305"/>
      <c r="K2" s="305"/>
      <c r="L2" s="305"/>
      <c r="M2" s="305"/>
      <c r="N2" s="305"/>
      <c r="O2" s="305"/>
      <c r="P2" s="305"/>
      <c r="Q2" s="305"/>
      <c r="R2" s="305"/>
      <c r="S2" s="305"/>
      <c r="T2" s="1059"/>
      <c r="U2" s="1059"/>
      <c r="AJ2" s="1059"/>
    </row>
    <row r="3" spans="1:36" s="4" customFormat="1" ht="13.5" x14ac:dyDescent="0.25">
      <c r="A3" s="305"/>
      <c r="B3" s="1060" t="s">
        <v>347</v>
      </c>
      <c r="C3" s="1061"/>
      <c r="D3" s="1058"/>
      <c r="E3" s="1059"/>
      <c r="F3" s="1059"/>
      <c r="G3" s="305"/>
      <c r="H3" s="305"/>
      <c r="I3" s="305"/>
      <c r="J3" s="305"/>
      <c r="K3" s="305"/>
      <c r="L3" s="305"/>
      <c r="M3" s="305"/>
      <c r="N3" s="305"/>
      <c r="O3" s="305"/>
      <c r="P3" s="305"/>
      <c r="Q3" s="305"/>
      <c r="R3" s="305"/>
      <c r="S3" s="305"/>
      <c r="T3" s="1059"/>
      <c r="U3" s="1059"/>
      <c r="AJ3" s="1059"/>
    </row>
    <row r="4" spans="1:36" s="4" customFormat="1" ht="13.5" x14ac:dyDescent="0.25">
      <c r="A4" s="305"/>
      <c r="B4" s="1060" t="s">
        <v>359</v>
      </c>
      <c r="C4" s="1062"/>
      <c r="D4" s="1058"/>
      <c r="E4" s="1059"/>
      <c r="F4" s="1059"/>
      <c r="G4" s="305"/>
      <c r="H4" s="305"/>
      <c r="I4" s="305"/>
      <c r="J4" s="305"/>
      <c r="K4" s="305"/>
      <c r="L4" s="305"/>
      <c r="M4" s="305"/>
      <c r="N4" s="305"/>
      <c r="O4" s="305"/>
      <c r="P4" s="305"/>
      <c r="Q4" s="305"/>
      <c r="R4" s="305"/>
      <c r="S4" s="305"/>
      <c r="T4" s="1059"/>
      <c r="U4" s="1059"/>
      <c r="AJ4" s="1059"/>
    </row>
    <row r="5" spans="1:36" x14ac:dyDescent="0.25">
      <c r="R5" s="878"/>
      <c r="T5" s="2"/>
    </row>
    <row r="6" spans="1:36" x14ac:dyDescent="0.25">
      <c r="E6" s="1063" t="s">
        <v>360</v>
      </c>
      <c r="G6" s="1064" t="s">
        <v>361</v>
      </c>
      <c r="I6" s="1065" t="s">
        <v>256</v>
      </c>
      <c r="R6" s="878"/>
      <c r="T6" s="2"/>
    </row>
    <row r="7" spans="1:36" x14ac:dyDescent="0.25">
      <c r="C7" s="1066" t="s">
        <v>79</v>
      </c>
      <c r="E7" s="1067"/>
      <c r="G7" s="1068"/>
      <c r="I7" s="1068"/>
      <c r="R7" s="878"/>
      <c r="T7" s="2"/>
    </row>
    <row r="8" spans="1:36" x14ac:dyDescent="0.25">
      <c r="C8" s="1069"/>
      <c r="E8" s="1070"/>
      <c r="G8" s="1071"/>
      <c r="I8" s="1071"/>
      <c r="R8" s="878"/>
      <c r="T8" s="2"/>
    </row>
    <row r="9" spans="1:36" x14ac:dyDescent="0.25">
      <c r="C9" s="1072" t="s">
        <v>80</v>
      </c>
      <c r="E9" s="1073"/>
      <c r="G9" s="1074"/>
      <c r="I9" s="1074"/>
      <c r="R9" s="878"/>
      <c r="T9" s="2"/>
    </row>
    <row r="10" spans="1:36" x14ac:dyDescent="0.25">
      <c r="C10" s="1075" t="s">
        <v>81</v>
      </c>
      <c r="E10" s="1076"/>
      <c r="G10" s="1077"/>
      <c r="I10" s="1077"/>
      <c r="R10" s="878"/>
      <c r="T10" s="2"/>
    </row>
    <row r="11" spans="1:36" ht="7.5" customHeight="1" x14ac:dyDescent="0.25">
      <c r="C11" s="1078"/>
      <c r="E11" s="1079"/>
      <c r="G11" s="1080"/>
      <c r="I11" s="1080"/>
      <c r="R11" s="878"/>
      <c r="T11" s="2"/>
    </row>
    <row r="12" spans="1:36" x14ac:dyDescent="0.25">
      <c r="C12" s="1081" t="s">
        <v>362</v>
      </c>
      <c r="E12" s="1082"/>
      <c r="G12" s="1083"/>
      <c r="I12" s="1083"/>
      <c r="R12" s="878"/>
      <c r="T12" s="2"/>
    </row>
    <row r="13" spans="1:36" x14ac:dyDescent="0.25">
      <c r="C13" s="1081" t="s">
        <v>363</v>
      </c>
      <c r="E13" s="1082"/>
      <c r="G13" s="1083"/>
      <c r="I13" s="1083"/>
      <c r="M13" s="1084"/>
      <c r="R13" s="878"/>
      <c r="T13" s="2"/>
    </row>
    <row r="14" spans="1:36" x14ac:dyDescent="0.25">
      <c r="C14" s="1081" t="s">
        <v>364</v>
      </c>
      <c r="E14" s="1082"/>
      <c r="G14" s="1083"/>
      <c r="I14" s="1083"/>
      <c r="R14" s="878"/>
      <c r="T14" s="2"/>
    </row>
    <row r="15" spans="1:36" x14ac:dyDescent="0.25">
      <c r="C15" s="1081" t="s">
        <v>365</v>
      </c>
      <c r="E15" s="1082"/>
      <c r="G15" s="1083"/>
      <c r="I15" s="1083"/>
      <c r="R15" s="878"/>
      <c r="T15" s="2"/>
    </row>
    <row r="16" spans="1:36" ht="7.5" customHeight="1" x14ac:dyDescent="0.25">
      <c r="E16" s="2"/>
      <c r="T16" s="2"/>
    </row>
    <row r="17" spans="3:49" x14ac:dyDescent="0.25">
      <c r="C17" s="1081" t="s">
        <v>366</v>
      </c>
      <c r="E17" s="1082"/>
      <c r="G17" s="1083"/>
      <c r="I17" s="1083"/>
      <c r="R17" s="878"/>
      <c r="T17" s="2"/>
    </row>
    <row r="19" spans="3:49" s="1086" customFormat="1" ht="18.75" x14ac:dyDescent="0.3">
      <c r="C19" s="1085" t="s">
        <v>367</v>
      </c>
      <c r="E19" s="875" t="s">
        <v>368</v>
      </c>
      <c r="F19" s="875"/>
      <c r="G19" s="875"/>
      <c r="H19" s="875"/>
      <c r="I19" s="875"/>
      <c r="J19" s="875"/>
      <c r="K19" s="875"/>
      <c r="R19" s="1087" t="s">
        <v>369</v>
      </c>
      <c r="T19" s="1088" t="s">
        <v>370</v>
      </c>
      <c r="U19" s="1089"/>
      <c r="V19" s="1088"/>
      <c r="W19" s="1088"/>
      <c r="X19" s="1088"/>
      <c r="Y19" s="1088"/>
      <c r="Z19" s="1088"/>
      <c r="AA19" s="1088"/>
      <c r="AB19" s="1088"/>
      <c r="AG19" s="1090" t="s">
        <v>371</v>
      </c>
      <c r="AI19" s="1091" t="s">
        <v>372</v>
      </c>
      <c r="AJ19" s="1091"/>
      <c r="AK19" s="1091"/>
      <c r="AL19" s="1091"/>
      <c r="AM19" s="1091"/>
      <c r="AN19" s="1091"/>
      <c r="AO19" s="1091"/>
      <c r="AP19" s="1091"/>
      <c r="AR19" s="911"/>
      <c r="AT19" s="911"/>
    </row>
    <row r="21" spans="3:49" ht="75" x14ac:dyDescent="0.25">
      <c r="C21" s="913" t="s">
        <v>29</v>
      </c>
      <c r="D21" s="1092"/>
      <c r="E21" s="914" t="s">
        <v>373</v>
      </c>
      <c r="F21" s="878"/>
      <c r="G21" s="914" t="s">
        <v>348</v>
      </c>
      <c r="H21" s="878"/>
      <c r="I21" s="914" t="s">
        <v>666</v>
      </c>
      <c r="J21" s="878"/>
      <c r="K21" s="914" t="s">
        <v>697</v>
      </c>
      <c r="L21" s="878"/>
      <c r="M21" s="914" t="s">
        <v>668</v>
      </c>
      <c r="N21" s="878"/>
      <c r="O21" s="914" t="s">
        <v>669</v>
      </c>
      <c r="R21" s="913" t="s">
        <v>29</v>
      </c>
      <c r="S21" s="1092"/>
      <c r="T21" s="914" t="s">
        <v>373</v>
      </c>
      <c r="U21" s="878"/>
      <c r="V21" s="914" t="s">
        <v>348</v>
      </c>
      <c r="W21" s="1092"/>
      <c r="X21" s="914" t="s">
        <v>666</v>
      </c>
      <c r="Z21" s="914" t="s">
        <v>667</v>
      </c>
      <c r="AB21" s="914" t="s">
        <v>668</v>
      </c>
      <c r="AD21" s="914" t="s">
        <v>669</v>
      </c>
      <c r="AE21" s="877"/>
      <c r="AG21" s="913" t="s">
        <v>29</v>
      </c>
      <c r="AH21" s="1092"/>
      <c r="AI21" s="914" t="s">
        <v>373</v>
      </c>
      <c r="AJ21" s="878"/>
      <c r="AK21" s="914" t="s">
        <v>348</v>
      </c>
      <c r="AL21" s="1092"/>
      <c r="AM21" s="914" t="s">
        <v>666</v>
      </c>
      <c r="AO21" s="914" t="s">
        <v>667</v>
      </c>
      <c r="AQ21" s="914" t="s">
        <v>668</v>
      </c>
      <c r="AS21" s="914" t="s">
        <v>669</v>
      </c>
      <c r="AU21" s="914" t="s">
        <v>693</v>
      </c>
      <c r="AW21" s="914" t="s">
        <v>694</v>
      </c>
    </row>
    <row r="22" spans="3:49" ht="32.25" customHeight="1" x14ac:dyDescent="0.25">
      <c r="C22" s="1093" t="s">
        <v>349</v>
      </c>
      <c r="D22" s="1092"/>
      <c r="E22" s="1094"/>
      <c r="F22" s="1092"/>
      <c r="G22" s="1094"/>
      <c r="H22" s="878"/>
      <c r="I22" s="1095"/>
      <c r="J22" s="1092"/>
      <c r="K22" s="1095"/>
      <c r="L22" s="878"/>
      <c r="M22" s="1095"/>
      <c r="N22" s="878"/>
      <c r="O22" s="1095"/>
      <c r="R22" s="1093" t="s">
        <v>349</v>
      </c>
      <c r="S22" s="1092"/>
      <c r="T22" s="1094"/>
      <c r="U22" s="1092"/>
      <c r="V22" s="1094"/>
      <c r="W22" s="1092"/>
      <c r="X22" s="1095"/>
      <c r="Z22" s="1095"/>
      <c r="AB22" s="1095"/>
      <c r="AD22" s="1095"/>
      <c r="AG22" s="915" t="s">
        <v>349</v>
      </c>
      <c r="AH22" s="1092"/>
      <c r="AI22" s="916"/>
      <c r="AJ22" s="1092"/>
      <c r="AK22" s="916"/>
      <c r="AL22" s="1092"/>
      <c r="AM22" s="1096"/>
      <c r="AN22" s="878"/>
      <c r="AO22" s="1096"/>
      <c r="AP22" s="1092"/>
      <c r="AQ22" s="1096"/>
      <c r="AR22" s="878"/>
      <c r="AS22" s="1096"/>
      <c r="AT22" s="878"/>
    </row>
    <row r="23" spans="3:49" x14ac:dyDescent="0.25">
      <c r="C23" s="920" t="s">
        <v>120</v>
      </c>
      <c r="E23" s="1097"/>
      <c r="G23" s="1098"/>
      <c r="I23" s="140"/>
      <c r="K23" s="140"/>
      <c r="M23" s="140"/>
      <c r="O23" s="140"/>
      <c r="R23" s="920" t="s">
        <v>120</v>
      </c>
      <c r="T23" s="1097"/>
      <c r="V23" s="1099"/>
      <c r="W23" s="1100"/>
      <c r="X23" s="1101"/>
      <c r="Z23" s="140"/>
      <c r="AB23" s="1101"/>
      <c r="AD23" s="140"/>
      <c r="AG23" s="920" t="s">
        <v>120</v>
      </c>
      <c r="AI23" s="1098"/>
      <c r="AK23" s="1102"/>
      <c r="AM23" s="1103"/>
      <c r="AO23" s="140"/>
      <c r="AQ23" s="1103"/>
      <c r="AS23" s="140"/>
    </row>
    <row r="24" spans="3:49" x14ac:dyDescent="0.25">
      <c r="C24" s="920" t="s">
        <v>121</v>
      </c>
      <c r="E24" s="1097"/>
      <c r="G24" s="1098"/>
      <c r="I24" s="140"/>
      <c r="K24" s="140"/>
      <c r="M24" s="140"/>
      <c r="O24" s="140"/>
      <c r="R24" s="920" t="s">
        <v>121</v>
      </c>
      <c r="T24" s="1097"/>
      <c r="V24" s="1099"/>
      <c r="W24" s="1100"/>
      <c r="X24" s="1101"/>
      <c r="Z24" s="140"/>
      <c r="AB24" s="1101"/>
      <c r="AD24" s="140"/>
      <c r="AG24" s="920" t="s">
        <v>121</v>
      </c>
      <c r="AI24" s="1098"/>
      <c r="AK24" s="1102"/>
      <c r="AM24" s="1103"/>
      <c r="AO24" s="140"/>
      <c r="AQ24" s="1103"/>
      <c r="AS24" s="140"/>
    </row>
    <row r="25" spans="3:49" x14ac:dyDescent="0.25">
      <c r="C25" s="920" t="s">
        <v>122</v>
      </c>
      <c r="E25" s="1097"/>
      <c r="G25" s="1098"/>
      <c r="I25" s="140"/>
      <c r="K25" s="140"/>
      <c r="M25" s="140"/>
      <c r="O25" s="140"/>
      <c r="R25" s="920" t="s">
        <v>122</v>
      </c>
      <c r="T25" s="1097"/>
      <c r="V25" s="1099"/>
      <c r="W25" s="1100"/>
      <c r="X25" s="1101"/>
      <c r="Z25" s="140"/>
      <c r="AB25" s="1101"/>
      <c r="AD25" s="140"/>
      <c r="AG25" s="920" t="s">
        <v>122</v>
      </c>
      <c r="AI25" s="1098"/>
      <c r="AK25" s="1102"/>
      <c r="AM25" s="1103"/>
      <c r="AO25" s="140"/>
      <c r="AQ25" s="1103"/>
      <c r="AS25" s="140"/>
    </row>
    <row r="26" spans="3:49" x14ac:dyDescent="0.25">
      <c r="C26" s="920" t="s">
        <v>124</v>
      </c>
      <c r="E26" s="1097"/>
      <c r="G26" s="1098"/>
      <c r="I26" s="140"/>
      <c r="K26" s="140"/>
      <c r="M26" s="140"/>
      <c r="O26" s="140"/>
      <c r="R26" s="920" t="s">
        <v>124</v>
      </c>
      <c r="T26" s="1097"/>
      <c r="V26" s="1099"/>
      <c r="W26" s="1100"/>
      <c r="X26" s="1101"/>
      <c r="Z26" s="140"/>
      <c r="AB26" s="1101"/>
      <c r="AD26" s="140"/>
      <c r="AG26" s="920" t="s">
        <v>124</v>
      </c>
      <c r="AI26" s="1098"/>
      <c r="AK26" s="1102"/>
      <c r="AM26" s="1103"/>
      <c r="AO26" s="140"/>
      <c r="AQ26" s="1103"/>
      <c r="AS26" s="140"/>
    </row>
    <row r="27" spans="3:49" ht="3.75" customHeight="1" x14ac:dyDescent="0.25">
      <c r="C27" s="878"/>
      <c r="E27" s="1104"/>
      <c r="K27" s="61"/>
      <c r="M27" s="61"/>
      <c r="O27" s="61"/>
      <c r="P27" s="878"/>
      <c r="R27" s="878"/>
      <c r="T27" s="1104"/>
      <c r="X27" s="61"/>
      <c r="Z27" s="61"/>
      <c r="AB27" s="61"/>
      <c r="AD27" s="61"/>
      <c r="AE27" s="878"/>
      <c r="AG27" s="878"/>
      <c r="AM27" s="61"/>
      <c r="AO27" s="61"/>
      <c r="AQ27" s="61"/>
      <c r="AS27" s="61"/>
    </row>
    <row r="28" spans="3:49" s="868" customFormat="1" ht="32.25" customHeight="1" x14ac:dyDescent="0.25">
      <c r="C28" s="1093" t="s">
        <v>224</v>
      </c>
      <c r="D28" s="878"/>
      <c r="E28" s="1105"/>
      <c r="F28" s="878"/>
      <c r="G28" s="1094"/>
      <c r="H28" s="878"/>
      <c r="I28" s="1095"/>
      <c r="J28" s="878"/>
      <c r="K28" s="1095"/>
      <c r="L28" s="878"/>
      <c r="M28" s="1095"/>
      <c r="N28" s="878"/>
      <c r="O28" s="1095"/>
      <c r="R28" s="1093" t="s">
        <v>224</v>
      </c>
      <c r="S28" s="878"/>
      <c r="T28" s="1105"/>
      <c r="U28" s="878"/>
      <c r="V28" s="1106"/>
      <c r="W28" s="878"/>
      <c r="X28" s="1107"/>
      <c r="Z28" s="1095"/>
      <c r="AB28" s="1107"/>
      <c r="AD28" s="1095"/>
      <c r="AG28" s="915" t="s">
        <v>224</v>
      </c>
      <c r="AH28" s="1092"/>
      <c r="AI28" s="916"/>
      <c r="AJ28" s="878"/>
      <c r="AK28" s="1108"/>
      <c r="AL28" s="1092"/>
      <c r="AM28" s="1109"/>
      <c r="AN28" s="878"/>
      <c r="AO28" s="1096"/>
      <c r="AP28" s="1092"/>
      <c r="AQ28" s="1109"/>
      <c r="AR28" s="878"/>
      <c r="AS28" s="1096"/>
      <c r="AT28" s="878"/>
      <c r="AU28" s="1110"/>
      <c r="AW28" s="1111"/>
    </row>
    <row r="29" spans="3:49" s="868" customFormat="1" ht="3" customHeight="1" x14ac:dyDescent="0.25">
      <c r="E29" s="1104"/>
      <c r="T29" s="1104"/>
      <c r="AW29" s="1112"/>
    </row>
    <row r="30" spans="3:49" s="868" customFormat="1" ht="32.25" customHeight="1" x14ac:dyDescent="0.25">
      <c r="C30" s="1093" t="s">
        <v>225</v>
      </c>
      <c r="D30" s="878"/>
      <c r="E30" s="1105"/>
      <c r="F30" s="878"/>
      <c r="G30" s="1094"/>
      <c r="H30" s="878"/>
      <c r="I30" s="1095"/>
      <c r="J30" s="878"/>
      <c r="K30" s="1095"/>
      <c r="L30" s="878"/>
      <c r="M30" s="1095"/>
      <c r="N30" s="878"/>
      <c r="O30" s="1095"/>
      <c r="R30" s="1093" t="s">
        <v>225</v>
      </c>
      <c r="S30" s="878"/>
      <c r="T30" s="1105"/>
      <c r="U30" s="878"/>
      <c r="V30" s="1106"/>
      <c r="W30" s="878"/>
      <c r="X30" s="1107"/>
      <c r="Z30" s="1095"/>
      <c r="AB30" s="1107"/>
      <c r="AD30" s="1095"/>
      <c r="AG30" s="915" t="s">
        <v>225</v>
      </c>
      <c r="AH30" s="1092"/>
      <c r="AI30" s="916"/>
      <c r="AJ30" s="878"/>
      <c r="AK30" s="1108"/>
      <c r="AL30" s="1092"/>
      <c r="AM30" s="1109"/>
      <c r="AN30" s="878"/>
      <c r="AO30" s="1096"/>
      <c r="AP30" s="1092"/>
      <c r="AQ30" s="1109"/>
      <c r="AR30" s="878"/>
      <c r="AS30" s="1096"/>
      <c r="AT30" s="878"/>
      <c r="AU30" s="1110"/>
      <c r="AW30" s="1111"/>
    </row>
    <row r="31" spans="3:49" s="868" customFormat="1" ht="3" customHeight="1" x14ac:dyDescent="0.25">
      <c r="C31" s="878"/>
      <c r="E31" s="1104"/>
      <c r="R31" s="878"/>
      <c r="T31" s="1104"/>
      <c r="AG31" s="878"/>
      <c r="AW31" s="1112"/>
    </row>
    <row r="32" spans="3:49" s="868" customFormat="1" ht="32.25" customHeight="1" x14ac:dyDescent="0.25">
      <c r="C32" s="1093" t="s">
        <v>350</v>
      </c>
      <c r="D32" s="878"/>
      <c r="E32" s="1105"/>
      <c r="F32" s="878"/>
      <c r="G32" s="1094"/>
      <c r="H32" s="878"/>
      <c r="I32" s="1095"/>
      <c r="J32" s="878"/>
      <c r="K32" s="1095"/>
      <c r="L32" s="878"/>
      <c r="M32" s="1095"/>
      <c r="N32" s="878"/>
      <c r="O32" s="1095"/>
      <c r="R32" s="1093" t="s">
        <v>350</v>
      </c>
      <c r="S32" s="878"/>
      <c r="T32" s="1105"/>
      <c r="U32" s="878"/>
      <c r="V32" s="1094"/>
      <c r="W32" s="878"/>
      <c r="X32" s="1095"/>
      <c r="Z32" s="1095"/>
      <c r="AB32" s="1095"/>
      <c r="AD32" s="1095"/>
      <c r="AG32" s="915" t="s">
        <v>350</v>
      </c>
      <c r="AH32" s="1092"/>
      <c r="AI32" s="916"/>
      <c r="AJ32" s="878"/>
      <c r="AK32" s="916"/>
      <c r="AL32" s="1092"/>
      <c r="AM32" s="1096"/>
      <c r="AN32" s="878"/>
      <c r="AO32" s="1096"/>
      <c r="AP32" s="1092"/>
      <c r="AQ32" s="1096"/>
      <c r="AR32" s="878"/>
      <c r="AS32" s="1096"/>
      <c r="AT32" s="878"/>
      <c r="AW32" s="1112"/>
    </row>
    <row r="33" spans="3:49" x14ac:dyDescent="0.25">
      <c r="C33" s="920" t="s">
        <v>236</v>
      </c>
      <c r="E33" s="1097"/>
      <c r="G33" s="1098"/>
      <c r="I33" s="140"/>
      <c r="K33" s="140"/>
      <c r="M33" s="140"/>
      <c r="O33" s="140"/>
      <c r="R33" s="920" t="s">
        <v>236</v>
      </c>
      <c r="T33" s="1097"/>
      <c r="V33" s="1099"/>
      <c r="X33" s="1101"/>
      <c r="Z33" s="140"/>
      <c r="AB33" s="1101"/>
      <c r="AD33" s="140"/>
      <c r="AG33" s="930" t="s">
        <v>236</v>
      </c>
      <c r="AI33" s="931"/>
      <c r="AK33" s="1108"/>
      <c r="AM33" s="1103"/>
      <c r="AO33" s="140"/>
      <c r="AQ33" s="1103"/>
      <c r="AS33" s="140"/>
      <c r="AW33" s="1113"/>
    </row>
    <row r="34" spans="3:49" x14ac:dyDescent="0.25">
      <c r="C34" s="920" t="s">
        <v>237</v>
      </c>
      <c r="E34" s="1097"/>
      <c r="G34" s="1098"/>
      <c r="I34" s="140"/>
      <c r="K34" s="140"/>
      <c r="M34" s="140"/>
      <c r="O34" s="140"/>
      <c r="R34" s="920" t="s">
        <v>237</v>
      </c>
      <c r="T34" s="1097"/>
      <c r="V34" s="1099"/>
      <c r="X34" s="1101"/>
      <c r="Z34" s="140"/>
      <c r="AB34" s="1101"/>
      <c r="AD34" s="140"/>
      <c r="AG34" s="930" t="s">
        <v>237</v>
      </c>
      <c r="AI34" s="931"/>
      <c r="AK34" s="1108"/>
      <c r="AM34" s="1103"/>
      <c r="AO34" s="140"/>
      <c r="AQ34" s="1103"/>
      <c r="AS34" s="140"/>
      <c r="AW34" s="1113"/>
    </row>
    <row r="35" spans="3:49" x14ac:dyDescent="0.25">
      <c r="C35" s="920" t="s">
        <v>238</v>
      </c>
      <c r="E35" s="1097"/>
      <c r="G35" s="1098"/>
      <c r="I35" s="140"/>
      <c r="K35" s="140"/>
      <c r="M35" s="140"/>
      <c r="O35" s="140"/>
      <c r="R35" s="920" t="s">
        <v>238</v>
      </c>
      <c r="T35" s="1097"/>
      <c r="V35" s="1099"/>
      <c r="X35" s="1101"/>
      <c r="Z35" s="140"/>
      <c r="AB35" s="1101"/>
      <c r="AD35" s="140"/>
      <c r="AG35" s="930" t="s">
        <v>238</v>
      </c>
      <c r="AI35" s="931"/>
      <c r="AK35" s="1108"/>
      <c r="AM35" s="1103"/>
      <c r="AO35" s="140"/>
      <c r="AQ35" s="1103"/>
      <c r="AS35" s="140"/>
      <c r="AW35" s="1113"/>
    </row>
    <row r="36" spans="3:49" ht="3" customHeight="1" x14ac:dyDescent="0.25">
      <c r="E36" s="1104"/>
      <c r="T36" s="1104"/>
      <c r="AW36" s="1113"/>
    </row>
    <row r="37" spans="3:49" ht="32.25" customHeight="1" x14ac:dyDescent="0.25">
      <c r="C37" s="1093" t="s">
        <v>23</v>
      </c>
      <c r="D37" s="1092"/>
      <c r="E37" s="1105"/>
      <c r="F37" s="1092"/>
      <c r="G37" s="1094"/>
      <c r="H37" s="878"/>
      <c r="I37" s="1095"/>
      <c r="J37" s="1092"/>
      <c r="K37" s="1095"/>
      <c r="L37" s="878"/>
      <c r="M37" s="1095"/>
      <c r="N37" s="878"/>
      <c r="O37" s="1095"/>
      <c r="R37" s="1093" t="s">
        <v>23</v>
      </c>
      <c r="S37" s="1092"/>
      <c r="T37" s="1105"/>
      <c r="U37" s="1092"/>
      <c r="V37" s="1106"/>
      <c r="W37" s="1092"/>
      <c r="X37" s="1107"/>
      <c r="Z37" s="1095"/>
      <c r="AB37" s="1107"/>
      <c r="AD37" s="1095"/>
      <c r="AG37" s="915" t="s">
        <v>23</v>
      </c>
      <c r="AH37" s="1092"/>
      <c r="AI37" s="916"/>
      <c r="AJ37" s="1092"/>
      <c r="AK37" s="1108"/>
      <c r="AL37" s="1092"/>
      <c r="AM37" s="1109"/>
      <c r="AN37" s="878"/>
      <c r="AO37" s="1096"/>
      <c r="AP37" s="1092"/>
      <c r="AQ37" s="1109"/>
      <c r="AR37" s="878"/>
      <c r="AS37" s="1096"/>
      <c r="AT37" s="878"/>
      <c r="AU37" s="1110"/>
      <c r="AW37" s="1111"/>
    </row>
    <row r="38" spans="3:49" ht="3" customHeight="1" x14ac:dyDescent="0.25">
      <c r="C38" s="878"/>
      <c r="E38" s="1104"/>
      <c r="H38" s="868"/>
      <c r="I38" s="868"/>
      <c r="K38" s="868"/>
      <c r="L38" s="868"/>
      <c r="M38" s="868"/>
      <c r="N38" s="868"/>
      <c r="O38" s="868"/>
      <c r="R38" s="878"/>
      <c r="T38" s="1104"/>
      <c r="X38" s="868"/>
      <c r="Z38" s="868"/>
      <c r="AB38" s="868"/>
      <c r="AD38" s="868"/>
      <c r="AG38" s="878"/>
      <c r="AM38" s="868"/>
      <c r="AN38" s="868"/>
      <c r="AO38" s="868"/>
      <c r="AQ38" s="868"/>
      <c r="AR38" s="868"/>
      <c r="AS38" s="868"/>
      <c r="AT38" s="868"/>
    </row>
    <row r="39" spans="3:49" ht="32.25" customHeight="1" x14ac:dyDescent="0.25">
      <c r="C39" s="1093" t="s">
        <v>239</v>
      </c>
      <c r="D39" s="1092"/>
      <c r="E39" s="1105"/>
      <c r="F39" s="1092"/>
      <c r="G39" s="1094"/>
      <c r="H39" s="878"/>
      <c r="I39" s="1095"/>
      <c r="J39" s="1092"/>
      <c r="K39" s="1095"/>
      <c r="L39" s="878"/>
      <c r="M39" s="1095"/>
      <c r="N39" s="878"/>
      <c r="O39" s="1095"/>
      <c r="R39" s="1093" t="s">
        <v>239</v>
      </c>
      <c r="S39" s="1092"/>
      <c r="T39" s="1105"/>
      <c r="U39" s="1092"/>
      <c r="V39" s="1106"/>
      <c r="W39" s="1092"/>
      <c r="X39" s="1107"/>
      <c r="Z39" s="1095"/>
      <c r="AB39" s="1107"/>
      <c r="AD39" s="1095"/>
      <c r="AG39" s="915" t="s">
        <v>239</v>
      </c>
      <c r="AH39" s="1092"/>
      <c r="AI39" s="916"/>
      <c r="AJ39" s="1092"/>
      <c r="AK39" s="1108"/>
      <c r="AL39" s="1092"/>
      <c r="AM39" s="1109"/>
      <c r="AN39" s="878"/>
      <c r="AO39" s="1096"/>
      <c r="AP39" s="1092"/>
      <c r="AQ39" s="1109"/>
      <c r="AR39" s="878"/>
      <c r="AS39" s="1096"/>
      <c r="AT39" s="878"/>
    </row>
    <row r="40" spans="3:49" ht="3" customHeight="1" x14ac:dyDescent="0.25">
      <c r="C40" s="878"/>
      <c r="E40" s="1104"/>
      <c r="H40" s="868"/>
      <c r="I40" s="868"/>
      <c r="K40" s="868"/>
      <c r="L40" s="868"/>
      <c r="M40" s="868"/>
      <c r="N40" s="868"/>
      <c r="O40" s="868"/>
      <c r="R40" s="878"/>
      <c r="T40" s="1104"/>
      <c r="X40" s="868"/>
      <c r="Z40" s="868"/>
      <c r="AB40" s="868"/>
      <c r="AD40" s="868"/>
      <c r="AG40" s="878"/>
      <c r="AM40" s="868"/>
      <c r="AN40" s="868"/>
      <c r="AO40" s="868"/>
      <c r="AQ40" s="868"/>
      <c r="AR40" s="868"/>
      <c r="AS40" s="868"/>
      <c r="AT40" s="868"/>
    </row>
    <row r="41" spans="3:49" ht="32.25" customHeight="1" x14ac:dyDescent="0.25">
      <c r="C41" s="1093" t="s">
        <v>351</v>
      </c>
      <c r="D41" s="1092"/>
      <c r="E41" s="1105"/>
      <c r="F41" s="1092"/>
      <c r="G41" s="931"/>
      <c r="H41" s="878"/>
      <c r="I41" s="1114"/>
      <c r="J41" s="1092"/>
      <c r="K41" s="1114"/>
      <c r="L41" s="928"/>
      <c r="M41" s="1114"/>
      <c r="N41" s="928"/>
      <c r="O41" s="1095"/>
      <c r="R41" s="1093" t="s">
        <v>351</v>
      </c>
      <c r="S41" s="1092"/>
      <c r="T41" s="1105"/>
      <c r="U41" s="1092"/>
      <c r="V41" s="1094"/>
      <c r="W41" s="1092"/>
      <c r="X41" s="1095"/>
      <c r="Z41" s="1095"/>
      <c r="AB41" s="1095"/>
      <c r="AD41" s="1095"/>
      <c r="AG41" s="915" t="s">
        <v>351</v>
      </c>
      <c r="AH41" s="1092"/>
      <c r="AI41" s="916"/>
      <c r="AJ41" s="1092"/>
      <c r="AK41" s="916"/>
      <c r="AL41" s="1092"/>
      <c r="AM41" s="1096"/>
      <c r="AN41" s="878"/>
      <c r="AO41" s="1096"/>
      <c r="AP41" s="1092"/>
      <c r="AQ41" s="1115"/>
      <c r="AR41" s="878"/>
      <c r="AS41" s="1096"/>
      <c r="AT41" s="878"/>
    </row>
    <row r="42" spans="3:49" x14ac:dyDescent="0.25">
      <c r="C42" s="920" t="s">
        <v>243</v>
      </c>
      <c r="E42" s="1097"/>
      <c r="G42" s="931"/>
      <c r="I42" s="140"/>
      <c r="K42" s="140"/>
      <c r="M42" s="140"/>
      <c r="O42" s="140"/>
      <c r="R42" s="920" t="s">
        <v>243</v>
      </c>
      <c r="T42" s="1097"/>
      <c r="V42" s="1106"/>
      <c r="X42" s="1101"/>
      <c r="Z42" s="1114"/>
      <c r="AB42" s="1101"/>
      <c r="AD42" s="1114"/>
      <c r="AG42" s="930" t="s">
        <v>243</v>
      </c>
      <c r="AI42" s="931"/>
      <c r="AK42" s="1108"/>
      <c r="AM42" s="1103"/>
      <c r="AO42" s="140"/>
      <c r="AQ42" s="1103"/>
      <c r="AS42" s="140"/>
    </row>
    <row r="43" spans="3:49" x14ac:dyDescent="0.25">
      <c r="C43" s="920" t="s">
        <v>244</v>
      </c>
      <c r="E43" s="1097"/>
      <c r="G43" s="931"/>
      <c r="I43" s="140"/>
      <c r="K43" s="140"/>
      <c r="M43" s="140"/>
      <c r="O43" s="140"/>
      <c r="R43" s="920" t="s">
        <v>244</v>
      </c>
      <c r="T43" s="1097"/>
      <c r="V43" s="1106"/>
      <c r="X43" s="1101"/>
      <c r="Z43" s="1114"/>
      <c r="AB43" s="1101"/>
      <c r="AD43" s="1114"/>
      <c r="AG43" s="930" t="s">
        <v>244</v>
      </c>
      <c r="AI43" s="931"/>
      <c r="AK43" s="1108"/>
      <c r="AM43" s="1103"/>
      <c r="AO43" s="140"/>
      <c r="AQ43" s="1103"/>
      <c r="AS43" s="140"/>
    </row>
    <row r="44" spans="3:49" x14ac:dyDescent="0.25">
      <c r="C44" s="920" t="s">
        <v>245</v>
      </c>
      <c r="E44" s="1097"/>
      <c r="G44" s="931"/>
      <c r="I44" s="140"/>
      <c r="K44" s="140"/>
      <c r="M44" s="140"/>
      <c r="O44" s="140"/>
      <c r="R44" s="920" t="s">
        <v>245</v>
      </c>
      <c r="T44" s="1097"/>
      <c r="V44" s="1106"/>
      <c r="X44" s="1101"/>
      <c r="Z44" s="1114"/>
      <c r="AB44" s="1101"/>
      <c r="AD44" s="1114"/>
      <c r="AG44" s="930" t="s">
        <v>245</v>
      </c>
      <c r="AI44" s="931"/>
      <c r="AK44" s="1108"/>
      <c r="AM44" s="1103"/>
      <c r="AO44" s="140"/>
      <c r="AQ44" s="1103"/>
      <c r="AS44" s="140"/>
    </row>
    <row r="45" spans="3:49" ht="3" customHeight="1" x14ac:dyDescent="0.25">
      <c r="C45" s="878"/>
      <c r="E45" s="1104"/>
      <c r="R45" s="878"/>
      <c r="T45" s="1104"/>
      <c r="AG45" s="878"/>
    </row>
    <row r="46" spans="3:49" ht="32.25" customHeight="1" x14ac:dyDescent="0.25">
      <c r="C46" s="1116" t="s">
        <v>352</v>
      </c>
      <c r="D46" s="1092"/>
      <c r="E46" s="1117"/>
      <c r="F46" s="878"/>
      <c r="G46" s="1118"/>
      <c r="H46" s="878"/>
      <c r="I46" s="1119"/>
      <c r="J46" s="878"/>
      <c r="K46" s="1119"/>
      <c r="L46" s="1092"/>
      <c r="M46" s="1119"/>
      <c r="N46" s="1092"/>
      <c r="O46" s="1119"/>
      <c r="R46" s="1116" t="s">
        <v>352</v>
      </c>
      <c r="S46" s="1092"/>
      <c r="T46" s="1117"/>
      <c r="U46" s="878"/>
      <c r="V46" s="1120"/>
      <c r="W46" s="878"/>
      <c r="X46" s="1119"/>
      <c r="Z46" s="1119"/>
      <c r="AB46" s="1119"/>
      <c r="AD46" s="1119"/>
      <c r="AG46" s="932" t="s">
        <v>352</v>
      </c>
      <c r="AH46" s="1092"/>
      <c r="AI46" s="916"/>
      <c r="AJ46" s="878"/>
      <c r="AK46" s="916"/>
      <c r="AL46" s="1092"/>
      <c r="AM46" s="1096"/>
      <c r="AN46" s="878"/>
      <c r="AO46" s="1096"/>
      <c r="AP46" s="1092"/>
      <c r="AQ46" s="1096"/>
      <c r="AR46" s="878"/>
      <c r="AS46" s="1096"/>
      <c r="AT46" s="878"/>
    </row>
    <row r="47" spans="3:49" ht="3" customHeight="1" x14ac:dyDescent="0.25">
      <c r="C47" s="878"/>
      <c r="E47" s="1104"/>
      <c r="M47" s="868"/>
      <c r="O47" s="868"/>
      <c r="R47" s="878"/>
      <c r="T47" s="1104"/>
      <c r="X47" s="868"/>
      <c r="Z47" s="868"/>
      <c r="AB47" s="868"/>
      <c r="AD47" s="868"/>
      <c r="AG47" s="878"/>
      <c r="AM47" s="868"/>
      <c r="AO47" s="868"/>
      <c r="AQ47" s="868"/>
      <c r="AS47" s="868"/>
    </row>
    <row r="48" spans="3:49" ht="32.25" customHeight="1" x14ac:dyDescent="0.25">
      <c r="C48" s="1093" t="s">
        <v>353</v>
      </c>
      <c r="D48" s="1092"/>
      <c r="E48" s="1105"/>
      <c r="F48" s="1092"/>
      <c r="G48" s="1093"/>
      <c r="H48" s="1092"/>
      <c r="I48" s="1121"/>
      <c r="J48" s="1092"/>
      <c r="K48" s="1122"/>
      <c r="L48" s="1092"/>
      <c r="M48" s="1123"/>
      <c r="N48" s="1092"/>
      <c r="O48" s="1123"/>
      <c r="R48" s="1093" t="s">
        <v>353</v>
      </c>
      <c r="S48" s="1092"/>
      <c r="T48" s="1105"/>
      <c r="U48" s="1092"/>
      <c r="V48" s="1093"/>
      <c r="W48" s="1092"/>
      <c r="X48" s="1123"/>
      <c r="Z48" s="1123"/>
      <c r="AB48" s="1123"/>
      <c r="AD48" s="1123"/>
      <c r="AG48" s="915" t="s">
        <v>353</v>
      </c>
      <c r="AH48" s="1092"/>
      <c r="AI48" s="915"/>
      <c r="AJ48" s="1092"/>
      <c r="AK48" s="915"/>
      <c r="AL48" s="1092"/>
      <c r="AM48" s="1124"/>
      <c r="AN48" s="1092"/>
      <c r="AO48" s="1124"/>
      <c r="AP48" s="1092"/>
      <c r="AQ48" s="1124"/>
      <c r="AR48" s="1092"/>
      <c r="AS48" s="1124"/>
      <c r="AT48" s="1092"/>
    </row>
    <row r="49" spans="3:52" ht="3" customHeight="1" x14ac:dyDescent="0.25">
      <c r="C49" s="878"/>
      <c r="E49" s="1104"/>
      <c r="M49" s="868"/>
      <c r="O49" s="868"/>
      <c r="R49" s="878"/>
      <c r="T49" s="1104"/>
      <c r="X49" s="868"/>
      <c r="Z49" s="868"/>
      <c r="AB49" s="868"/>
      <c r="AD49" s="868"/>
      <c r="AG49" s="878"/>
      <c r="AM49" s="868"/>
      <c r="AO49" s="868"/>
      <c r="AQ49" s="868"/>
      <c r="AS49" s="868"/>
    </row>
    <row r="50" spans="3:52" ht="32.25" customHeight="1" x14ac:dyDescent="0.25">
      <c r="C50" s="1093" t="s">
        <v>354</v>
      </c>
      <c r="D50" s="1092"/>
      <c r="E50" s="1105"/>
      <c r="F50" s="1092"/>
      <c r="G50" s="1093"/>
      <c r="H50" s="1092"/>
      <c r="I50" s="1121"/>
      <c r="J50" s="1092"/>
      <c r="K50" s="1122"/>
      <c r="L50" s="1092"/>
      <c r="M50" s="1123"/>
      <c r="N50" s="1092"/>
      <c r="O50" s="1123"/>
      <c r="R50" s="1093" t="s">
        <v>354</v>
      </c>
      <c r="S50" s="1092"/>
      <c r="T50" s="1105"/>
      <c r="U50" s="1092"/>
      <c r="V50" s="1093"/>
      <c r="W50" s="1092"/>
      <c r="X50" s="1123"/>
      <c r="Z50" s="1123"/>
      <c r="AB50" s="1123"/>
      <c r="AD50" s="1123"/>
      <c r="AG50" s="915" t="s">
        <v>354</v>
      </c>
      <c r="AH50" s="1092"/>
      <c r="AI50" s="915"/>
      <c r="AJ50" s="1092"/>
      <c r="AK50" s="915"/>
      <c r="AL50" s="1092"/>
      <c r="AM50" s="1124"/>
      <c r="AN50" s="1092"/>
      <c r="AO50" s="1124"/>
      <c r="AP50" s="1092"/>
      <c r="AQ50" s="1124"/>
      <c r="AR50" s="1092"/>
      <c r="AS50" s="1124"/>
      <c r="AT50" s="1092"/>
    </row>
    <row r="51" spans="3:52" ht="3" customHeight="1" x14ac:dyDescent="0.25">
      <c r="C51" s="878"/>
      <c r="E51" s="1104"/>
      <c r="M51" s="868"/>
      <c r="O51" s="868"/>
      <c r="R51" s="878"/>
      <c r="T51" s="1104"/>
      <c r="X51" s="868"/>
      <c r="Z51" s="868"/>
      <c r="AB51" s="868"/>
      <c r="AD51" s="868"/>
      <c r="AG51" s="878"/>
      <c r="AM51" s="868"/>
      <c r="AO51" s="868"/>
      <c r="AQ51" s="868"/>
      <c r="AS51" s="868"/>
    </row>
    <row r="52" spans="3:52" ht="32.25" customHeight="1" x14ac:dyDescent="0.25">
      <c r="C52" s="1093" t="s">
        <v>304</v>
      </c>
      <c r="D52" s="1092"/>
      <c r="E52" s="1105"/>
      <c r="F52" s="1092"/>
      <c r="G52" s="1093"/>
      <c r="H52" s="1092"/>
      <c r="I52" s="1121"/>
      <c r="J52" s="1092"/>
      <c r="K52" s="1122"/>
      <c r="L52" s="1092"/>
      <c r="M52" s="1123"/>
      <c r="N52" s="1092"/>
      <c r="O52" s="1123"/>
      <c r="R52" s="1093" t="s">
        <v>304</v>
      </c>
      <c r="S52" s="1092"/>
      <c r="T52" s="1105"/>
      <c r="U52" s="1092"/>
      <c r="V52" s="1093"/>
      <c r="W52" s="1092"/>
      <c r="X52" s="1123"/>
      <c r="Z52" s="1123"/>
      <c r="AB52" s="1123"/>
      <c r="AD52" s="1123"/>
      <c r="AG52" s="915" t="s">
        <v>304</v>
      </c>
      <c r="AH52" s="1092"/>
      <c r="AI52" s="915"/>
      <c r="AJ52" s="1092"/>
      <c r="AK52" s="915"/>
      <c r="AL52" s="1092"/>
      <c r="AM52" s="1124"/>
      <c r="AN52" s="1092"/>
      <c r="AO52" s="1124"/>
      <c r="AP52" s="1092"/>
      <c r="AQ52" s="1124"/>
      <c r="AR52" s="1092"/>
      <c r="AS52" s="1124"/>
      <c r="AT52" s="1092"/>
    </row>
    <row r="53" spans="3:52" ht="3" customHeight="1" x14ac:dyDescent="0.25">
      <c r="C53" s="878"/>
      <c r="E53" s="1104"/>
      <c r="M53" s="868"/>
      <c r="O53" s="868"/>
      <c r="R53" s="878"/>
      <c r="T53" s="1104"/>
      <c r="X53" s="868"/>
      <c r="Z53" s="868"/>
      <c r="AB53" s="868"/>
      <c r="AD53" s="868"/>
      <c r="AG53" s="878"/>
      <c r="AM53" s="868"/>
      <c r="AO53" s="868"/>
      <c r="AQ53" s="868"/>
      <c r="AS53" s="868"/>
    </row>
    <row r="54" spans="3:52" ht="32.25" customHeight="1" x14ac:dyDescent="0.25">
      <c r="C54" s="1116" t="s">
        <v>355</v>
      </c>
      <c r="D54" s="1092"/>
      <c r="E54" s="1117"/>
      <c r="F54" s="878"/>
      <c r="G54" s="1118"/>
      <c r="H54" s="878"/>
      <c r="I54" s="1119"/>
      <c r="J54" s="878"/>
      <c r="K54" s="1119"/>
      <c r="L54" s="1092"/>
      <c r="M54" s="1125"/>
      <c r="N54" s="1092"/>
      <c r="O54" s="1126"/>
      <c r="R54" s="1116" t="s">
        <v>355</v>
      </c>
      <c r="S54" s="1092"/>
      <c r="T54" s="1117"/>
      <c r="U54" s="878"/>
      <c r="V54" s="1118"/>
      <c r="W54" s="878"/>
      <c r="X54" s="1125"/>
      <c r="Z54" s="1125"/>
      <c r="AB54" s="1125"/>
      <c r="AD54" s="1126"/>
      <c r="AG54" s="932" t="s">
        <v>355</v>
      </c>
      <c r="AH54" s="1092"/>
      <c r="AI54" s="1127"/>
      <c r="AJ54" s="878"/>
      <c r="AK54" s="1127"/>
      <c r="AL54" s="878"/>
      <c r="AM54" s="1096"/>
      <c r="AN54" s="1092"/>
      <c r="AO54" s="1096"/>
      <c r="AP54" s="878"/>
      <c r="AQ54" s="1096"/>
      <c r="AR54" s="1092"/>
      <c r="AS54" s="1128"/>
      <c r="AT54" s="1092"/>
    </row>
    <row r="55" spans="3:52" ht="3" customHeight="1" x14ac:dyDescent="0.25">
      <c r="C55" s="878"/>
      <c r="E55" s="1104"/>
      <c r="M55" s="868"/>
      <c r="O55" s="868"/>
      <c r="R55" s="878"/>
      <c r="T55" s="1104"/>
      <c r="X55" s="868"/>
      <c r="Z55" s="868"/>
      <c r="AB55" s="868"/>
      <c r="AD55" s="868"/>
      <c r="AG55" s="878"/>
      <c r="AM55" s="868"/>
      <c r="AO55" s="868"/>
      <c r="AQ55" s="868"/>
      <c r="AS55" s="868"/>
    </row>
    <row r="56" spans="3:52" s="879" customFormat="1" ht="32.25" customHeight="1" x14ac:dyDescent="0.25">
      <c r="C56" s="1129" t="s">
        <v>100</v>
      </c>
      <c r="D56" s="941"/>
      <c r="E56" s="1130"/>
      <c r="F56" s="941"/>
      <c r="G56" s="1131"/>
      <c r="H56" s="941"/>
      <c r="I56" s="1132"/>
      <c r="J56" s="941"/>
      <c r="K56" s="1133"/>
      <c r="L56" s="941"/>
      <c r="M56" s="1134"/>
      <c r="N56" s="941"/>
      <c r="O56" s="1134"/>
      <c r="R56" s="1129" t="s">
        <v>100</v>
      </c>
      <c r="S56" s="941"/>
      <c r="T56" s="1130"/>
      <c r="U56" s="941"/>
      <c r="V56" s="1131"/>
      <c r="W56" s="941"/>
      <c r="X56" s="1134"/>
      <c r="Z56" s="1134"/>
      <c r="AB56" s="1134"/>
      <c r="AD56" s="1134"/>
      <c r="AG56" s="945" t="s">
        <v>100</v>
      </c>
      <c r="AH56" s="941"/>
      <c r="AI56" s="942"/>
      <c r="AJ56" s="941"/>
      <c r="AK56" s="942"/>
      <c r="AL56" s="941"/>
      <c r="AM56" s="1135"/>
      <c r="AN56" s="941"/>
      <c r="AO56" s="1135"/>
      <c r="AP56" s="941"/>
      <c r="AQ56" s="1135"/>
      <c r="AR56" s="941"/>
      <c r="AS56" s="1135"/>
      <c r="AT56" s="941"/>
    </row>
    <row r="57" spans="3:52" x14ac:dyDescent="0.25">
      <c r="O57" s="61"/>
    </row>
    <row r="59" spans="3:52" s="1137" customFormat="1" ht="47.25" x14ac:dyDescent="0.25">
      <c r="C59" s="899" t="s">
        <v>356</v>
      </c>
      <c r="D59" s="1136"/>
      <c r="E59" s="900" t="s">
        <v>379</v>
      </c>
      <c r="G59" s="900" t="s">
        <v>380</v>
      </c>
      <c r="I59" s="900" t="s">
        <v>381</v>
      </c>
      <c r="K59" s="900" t="s">
        <v>382</v>
      </c>
      <c r="M59" s="900" t="s">
        <v>383</v>
      </c>
      <c r="O59" s="900" t="s">
        <v>384</v>
      </c>
      <c r="R59" s="899" t="s">
        <v>356</v>
      </c>
      <c r="S59" s="1136"/>
      <c r="T59" s="900" t="s">
        <v>379</v>
      </c>
      <c r="V59" s="900" t="s">
        <v>380</v>
      </c>
      <c r="X59" s="900" t="s">
        <v>381</v>
      </c>
      <c r="Z59" s="900" t="s">
        <v>385</v>
      </c>
      <c r="AB59" s="900" t="s">
        <v>383</v>
      </c>
      <c r="AD59" s="900" t="s">
        <v>384</v>
      </c>
      <c r="AG59" s="899" t="s">
        <v>356</v>
      </c>
      <c r="AH59" s="1136"/>
      <c r="AI59" s="900" t="s">
        <v>379</v>
      </c>
      <c r="AK59" s="900" t="s">
        <v>380</v>
      </c>
      <c r="AM59" s="900" t="s">
        <v>381</v>
      </c>
      <c r="AO59" s="900" t="s">
        <v>385</v>
      </c>
      <c r="AQ59" s="900" t="s">
        <v>383</v>
      </c>
      <c r="AS59" s="900" t="s">
        <v>384</v>
      </c>
      <c r="AY59" s="1136"/>
    </row>
    <row r="60" spans="3:52" s="1137" customFormat="1" ht="15.75" x14ac:dyDescent="0.25">
      <c r="C60" s="1138" t="s">
        <v>357</v>
      </c>
      <c r="D60" s="1136"/>
      <c r="E60" s="1139" t="s">
        <v>358</v>
      </c>
      <c r="G60" s="1139" t="s">
        <v>358</v>
      </c>
      <c r="I60" s="1139" t="s">
        <v>203</v>
      </c>
      <c r="K60" s="1139" t="s">
        <v>386</v>
      </c>
      <c r="M60" s="1139" t="s">
        <v>358</v>
      </c>
      <c r="O60" s="1139" t="s">
        <v>358</v>
      </c>
      <c r="R60" s="1140" t="s">
        <v>357</v>
      </c>
      <c r="S60" s="1136"/>
      <c r="T60" s="1141" t="s">
        <v>358</v>
      </c>
      <c r="V60" s="1141" t="s">
        <v>358</v>
      </c>
      <c r="X60" s="1141" t="s">
        <v>203</v>
      </c>
      <c r="Z60" s="1141" t="s">
        <v>386</v>
      </c>
      <c r="AA60" s="874"/>
      <c r="AB60" s="1141" t="s">
        <v>358</v>
      </c>
      <c r="AC60" s="874"/>
      <c r="AD60" s="1141" t="s">
        <v>358</v>
      </c>
      <c r="AG60" s="901" t="s">
        <v>357</v>
      </c>
      <c r="AH60" s="1136"/>
      <c r="AI60" s="902" t="s">
        <v>358</v>
      </c>
      <c r="AK60" s="902" t="s">
        <v>358</v>
      </c>
      <c r="AM60" s="903" t="s">
        <v>203</v>
      </c>
      <c r="AO60" s="904" t="s">
        <v>386</v>
      </c>
      <c r="AP60" s="874"/>
      <c r="AQ60" s="902" t="s">
        <v>358</v>
      </c>
      <c r="AR60" s="874"/>
      <c r="AS60" s="902" t="s">
        <v>358</v>
      </c>
      <c r="AT60" s="874"/>
      <c r="AY60" s="1136"/>
      <c r="AZ60" s="874"/>
    </row>
    <row r="61" spans="3:52" ht="1.5" customHeight="1" x14ac:dyDescent="0.25">
      <c r="E61" s="2"/>
      <c r="T61" s="2"/>
    </row>
    <row r="62" spans="3:52" s="1137" customFormat="1" ht="15.75" x14ac:dyDescent="0.25">
      <c r="C62" s="907" t="s">
        <v>120</v>
      </c>
      <c r="E62" s="908"/>
      <c r="G62" s="908"/>
      <c r="I62" s="1142"/>
      <c r="K62" s="1143"/>
      <c r="M62" s="1144"/>
      <c r="O62" s="908"/>
      <c r="R62" s="907" t="s">
        <v>120</v>
      </c>
      <c r="T62" s="908"/>
      <c r="V62" s="908"/>
      <c r="X62" s="1145"/>
      <c r="Z62" s="1146"/>
      <c r="AB62" s="908"/>
      <c r="AD62" s="908"/>
      <c r="AG62" s="907" t="s">
        <v>120</v>
      </c>
      <c r="AI62" s="908"/>
      <c r="AK62" s="908"/>
      <c r="AM62" s="1147"/>
      <c r="AO62" s="1148"/>
      <c r="AQ62" s="908"/>
      <c r="AS62" s="908"/>
    </row>
    <row r="63" spans="3:52" s="1137" customFormat="1" ht="15.75" x14ac:dyDescent="0.25">
      <c r="C63" s="907" t="s">
        <v>121</v>
      </c>
      <c r="E63" s="908"/>
      <c r="G63" s="908"/>
      <c r="I63" s="1142"/>
      <c r="K63" s="1143"/>
      <c r="M63" s="1144"/>
      <c r="O63" s="908"/>
      <c r="R63" s="907" t="s">
        <v>121</v>
      </c>
      <c r="T63" s="908"/>
      <c r="V63" s="908"/>
      <c r="X63" s="1145"/>
      <c r="Z63" s="1146"/>
      <c r="AB63" s="908"/>
      <c r="AD63" s="908"/>
      <c r="AG63" s="907" t="s">
        <v>121</v>
      </c>
      <c r="AI63" s="908"/>
      <c r="AK63" s="908"/>
      <c r="AM63" s="1147"/>
      <c r="AO63" s="1148"/>
      <c r="AQ63" s="908"/>
      <c r="AS63" s="908"/>
    </row>
    <row r="64" spans="3:52" s="1137" customFormat="1" ht="15.75" x14ac:dyDescent="0.25">
      <c r="C64" s="907" t="s">
        <v>122</v>
      </c>
      <c r="E64" s="908"/>
      <c r="G64" s="908"/>
      <c r="I64" s="1142"/>
      <c r="K64" s="1143"/>
      <c r="M64" s="1144"/>
      <c r="O64" s="908"/>
      <c r="R64" s="907" t="s">
        <v>122</v>
      </c>
      <c r="T64" s="908"/>
      <c r="V64" s="908"/>
      <c r="X64" s="1145"/>
      <c r="Z64" s="1146"/>
      <c r="AB64" s="908"/>
      <c r="AD64" s="908"/>
      <c r="AG64" s="907" t="s">
        <v>122</v>
      </c>
      <c r="AI64" s="908"/>
      <c r="AK64" s="908"/>
      <c r="AM64" s="1147"/>
      <c r="AO64" s="1148"/>
      <c r="AQ64" s="908"/>
      <c r="AS64" s="908"/>
    </row>
    <row r="65" spans="3:45" s="1137" customFormat="1" ht="15.75" x14ac:dyDescent="0.25">
      <c r="C65" s="907" t="s">
        <v>124</v>
      </c>
      <c r="E65" s="908"/>
      <c r="G65" s="908"/>
      <c r="I65" s="1142"/>
      <c r="K65" s="1143"/>
      <c r="M65" s="1144"/>
      <c r="O65" s="908"/>
      <c r="R65" s="907" t="s">
        <v>124</v>
      </c>
      <c r="T65" s="908"/>
      <c r="V65" s="908"/>
      <c r="X65" s="1145"/>
      <c r="Z65" s="1146"/>
      <c r="AB65" s="908"/>
      <c r="AD65" s="908"/>
      <c r="AG65" s="907" t="s">
        <v>124</v>
      </c>
      <c r="AI65" s="908"/>
      <c r="AK65" s="908"/>
      <c r="AM65" s="1147"/>
      <c r="AO65" s="1148"/>
      <c r="AQ65" s="908"/>
      <c r="AS65" s="908"/>
    </row>
    <row r="66" spans="3:45" x14ac:dyDescent="0.25">
      <c r="T66" s="2"/>
    </row>
    <row r="67" spans="3:45" ht="15.75" x14ac:dyDescent="0.25">
      <c r="N67" s="1137"/>
    </row>
    <row r="68" spans="3:45" ht="15.75" x14ac:dyDescent="0.25">
      <c r="N68" s="1137"/>
    </row>
    <row r="70" spans="3:45" ht="15.75" x14ac:dyDescent="0.25">
      <c r="N70" s="1137"/>
    </row>
    <row r="71" spans="3:45" ht="15.75" x14ac:dyDescent="0.25">
      <c r="N71" s="1137"/>
    </row>
    <row r="72" spans="3:45" ht="15.75" x14ac:dyDescent="0.25">
      <c r="N72" s="1137"/>
    </row>
    <row r="73" spans="3:45" ht="15.75" x14ac:dyDescent="0.25">
      <c r="N73" s="1137"/>
    </row>
  </sheetData>
  <sheetProtection algorithmName="SHA-512" hashValue="J+Mk8862lgr0NIWsD/o3NbiEA1jL77KvNCnDVochxr4/FwUtYjQDVYxEzUjlC63/G1+s/R4j6qoip9dvnzJY3Q==" saltValue="cSojDxzA0G74xNhKGaoyWg==" spinCount="100000" sheet="1" objects="1" scenarios="1"/>
  <mergeCells count="1">
    <mergeCell ref="C2:D2"/>
  </mergeCells>
  <phoneticPr fontId="7" type="noConversion"/>
  <pageMargins left="0.7" right="0.7" top="0.78740157499999996" bottom="0.78740157499999996"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2284D3-A2B9-4029-A5EE-B4CB8F0AA901}">
  <sheetPr codeName="Tabelle14">
    <tabColor rgb="FFFF0000"/>
    <pageSetUpPr fitToPage="1"/>
  </sheetPr>
  <dimension ref="A1:Q110"/>
  <sheetViews>
    <sheetView showGridLines="0" topLeftCell="E1" zoomScale="130" zoomScaleNormal="130" workbookViewId="0">
      <selection activeCell="C12" sqref="C12:D13"/>
    </sheetView>
  </sheetViews>
  <sheetFormatPr baseColWidth="10" defaultColWidth="11.42578125" defaultRowHeight="15" customHeight="1" x14ac:dyDescent="0.25"/>
  <cols>
    <col min="1" max="1" width="4.7109375" style="12" bestFit="1" customWidth="1"/>
    <col min="2" max="2" width="54.5703125" style="11" customWidth="1"/>
    <col min="3" max="3" width="28.42578125" style="11" customWidth="1"/>
    <col min="4" max="4" width="17.7109375" style="455" bestFit="1" customWidth="1"/>
    <col min="5" max="5" width="17.140625" style="11" customWidth="1"/>
    <col min="6" max="6" width="13.7109375" style="11" customWidth="1"/>
    <col min="7" max="7" width="18.28515625" style="11" bestFit="1" customWidth="1"/>
    <col min="8" max="8" width="21.85546875" style="11" customWidth="1"/>
    <col min="9" max="9" width="1.28515625" style="11" customWidth="1"/>
    <col min="10" max="10" width="26.28515625" style="11" customWidth="1"/>
    <col min="11" max="11" width="1.42578125" style="11" customWidth="1"/>
    <col min="12" max="12" width="26.28515625" style="11" customWidth="1"/>
    <col min="13" max="13" width="28" style="11" bestFit="1" customWidth="1"/>
    <col min="14" max="14" width="28.7109375" style="11" bestFit="1" customWidth="1"/>
    <col min="15" max="16384" width="11.42578125" style="11"/>
  </cols>
  <sheetData>
    <row r="1" spans="1:17" s="8" customFormat="1" ht="26.25" x14ac:dyDescent="0.4">
      <c r="A1" s="7"/>
      <c r="B1" s="269" t="s">
        <v>387</v>
      </c>
      <c r="C1" s="270"/>
      <c r="D1" s="510"/>
      <c r="E1" s="553"/>
      <c r="F1" s="9"/>
      <c r="G1" s="9"/>
      <c r="H1" s="9"/>
      <c r="I1" s="9"/>
      <c r="J1" s="9"/>
      <c r="K1" s="9"/>
      <c r="L1" s="9"/>
      <c r="M1" s="9"/>
      <c r="N1" s="9"/>
      <c r="O1" s="7"/>
      <c r="P1" s="7"/>
      <c r="Q1" s="7"/>
    </row>
    <row r="2" spans="1:17" ht="14.25" thickBot="1" x14ac:dyDescent="0.3">
      <c r="A2" s="9"/>
      <c r="B2" s="10"/>
      <c r="C2" s="10"/>
      <c r="D2" s="458"/>
      <c r="E2" s="9"/>
      <c r="F2" s="9"/>
      <c r="G2" s="9"/>
      <c r="H2" s="9"/>
      <c r="I2" s="9"/>
      <c r="J2" s="9"/>
      <c r="K2" s="9"/>
      <c r="L2" s="9"/>
      <c r="M2" s="9"/>
      <c r="N2" s="9"/>
      <c r="O2" s="9"/>
      <c r="P2" s="9"/>
      <c r="Q2" s="9"/>
    </row>
    <row r="3" spans="1:17" ht="27.75" customHeight="1" x14ac:dyDescent="0.25">
      <c r="A3" s="9"/>
      <c r="B3" s="273" t="str">
        <f>Stammdatenblatt!$B3</f>
        <v>Name Leistungsträger</v>
      </c>
      <c r="C3" s="1199">
        <f>Stammdatenblatt!$D$3</f>
        <v>0</v>
      </c>
      <c r="D3" s="1200"/>
      <c r="E3" s="9"/>
      <c r="F3" s="9"/>
      <c r="G3" s="9"/>
      <c r="H3" s="9"/>
      <c r="I3" s="9"/>
      <c r="J3" s="9"/>
      <c r="K3" s="9"/>
      <c r="L3" s="9"/>
      <c r="M3" s="9"/>
      <c r="N3" s="9"/>
      <c r="O3" s="9"/>
      <c r="P3" s="9"/>
      <c r="Q3" s="9"/>
    </row>
    <row r="4" spans="1:17" ht="27.75" customHeight="1" x14ac:dyDescent="0.25">
      <c r="A4" s="9"/>
      <c r="B4" s="274" t="str">
        <f>Stammdatenblatt!$B4</f>
        <v>Name/ Anschrift des Leistungserbringers</v>
      </c>
      <c r="C4" s="1201">
        <f>Stammdatenblatt!$D$4</f>
        <v>0</v>
      </c>
      <c r="D4" s="1202"/>
      <c r="E4" s="9"/>
      <c r="F4" s="9"/>
      <c r="G4" s="9"/>
      <c r="H4" s="9"/>
      <c r="I4" s="9"/>
      <c r="J4" s="9"/>
      <c r="K4" s="9"/>
      <c r="L4" s="9"/>
      <c r="M4" s="9"/>
      <c r="N4" s="9"/>
      <c r="O4" s="9"/>
      <c r="P4" s="9"/>
      <c r="Q4" s="9"/>
    </row>
    <row r="5" spans="1:17" ht="27.75" customHeight="1" x14ac:dyDescent="0.25">
      <c r="A5" s="9"/>
      <c r="B5" s="274" t="str">
        <f>Stammdatenblatt!$B5</f>
        <v>Name/ Anschrift der Einrichtung</v>
      </c>
      <c r="C5" s="1193">
        <f>Stammdatenblatt!$D$5</f>
        <v>0</v>
      </c>
      <c r="D5" s="1194"/>
      <c r="E5" s="9"/>
      <c r="F5" s="9"/>
      <c r="G5" s="9"/>
      <c r="H5" s="9"/>
      <c r="I5" s="9"/>
      <c r="J5" s="9"/>
      <c r="K5" s="9"/>
      <c r="L5" s="9"/>
      <c r="M5" s="9"/>
      <c r="N5" s="9"/>
      <c r="O5" s="9"/>
      <c r="P5" s="9"/>
      <c r="Q5" s="9"/>
    </row>
    <row r="6" spans="1:17" ht="16.5" customHeight="1" x14ac:dyDescent="0.25">
      <c r="A6" s="9"/>
      <c r="B6" s="274" t="str">
        <f>Stammdatenblatt!$B6</f>
        <v>Tarif</v>
      </c>
      <c r="C6" s="1201">
        <f>Stammdatenblatt!$D$6</f>
        <v>0</v>
      </c>
      <c r="D6" s="1202"/>
      <c r="E6" s="9"/>
      <c r="F6" s="9"/>
      <c r="G6" s="9"/>
      <c r="H6" s="9"/>
      <c r="I6" s="9"/>
      <c r="J6" s="9"/>
      <c r="K6" s="9"/>
      <c r="L6" s="9"/>
      <c r="M6" s="9"/>
      <c r="N6" s="9"/>
      <c r="O6" s="9"/>
      <c r="P6" s="9"/>
      <c r="Q6" s="9"/>
    </row>
    <row r="7" spans="1:17" ht="19.5" customHeight="1" x14ac:dyDescent="0.25">
      <c r="A7" s="9"/>
      <c r="B7" s="274" t="str">
        <f>Stammdatenblatt!$B7</f>
        <v>Rechtskreis</v>
      </c>
      <c r="C7" s="1193">
        <f>Stammdatenblatt!$D$7</f>
        <v>0</v>
      </c>
      <c r="D7" s="1194"/>
      <c r="E7" s="9"/>
      <c r="F7" s="9"/>
      <c r="G7" s="9"/>
      <c r="H7" s="9"/>
      <c r="I7" s="9"/>
      <c r="J7" s="9"/>
      <c r="K7" s="9"/>
      <c r="L7" s="9"/>
      <c r="M7" s="9"/>
      <c r="N7" s="9"/>
      <c r="O7" s="9"/>
      <c r="P7" s="9"/>
      <c r="Q7" s="9"/>
    </row>
    <row r="8" spans="1:17" ht="13.5" x14ac:dyDescent="0.25">
      <c r="A8" s="9"/>
      <c r="B8" s="275" t="str">
        <f>Stammdatenblatt!$B8</f>
        <v>Leistungen gemäß §§</v>
      </c>
      <c r="C8" s="1193">
        <f>Stammdatenblatt!$D$8</f>
        <v>0</v>
      </c>
      <c r="D8" s="1194"/>
      <c r="E8" s="9"/>
      <c r="F8" s="9"/>
      <c r="G8" s="9"/>
      <c r="H8" s="9"/>
      <c r="I8" s="9"/>
      <c r="J8" s="9"/>
      <c r="K8" s="9"/>
      <c r="L8" s="9"/>
      <c r="M8" s="9"/>
      <c r="N8" s="9"/>
      <c r="O8" s="9"/>
      <c r="P8" s="9"/>
      <c r="Q8" s="9"/>
    </row>
    <row r="9" spans="1:17" ht="13.5" x14ac:dyDescent="0.25">
      <c r="A9" s="9"/>
      <c r="B9" s="274" t="str">
        <f>Stammdatenblatt!$B9</f>
        <v>Maßnahme</v>
      </c>
      <c r="C9" s="1193">
        <f>Stammdatenblatt!$D$9</f>
        <v>0</v>
      </c>
      <c r="D9" s="1194"/>
      <c r="E9" s="9"/>
      <c r="F9" s="9"/>
      <c r="G9" s="9"/>
      <c r="H9" s="9"/>
      <c r="I9" s="9"/>
      <c r="J9" s="9"/>
      <c r="K9" s="9"/>
      <c r="L9" s="9"/>
      <c r="M9" s="9"/>
      <c r="N9" s="9"/>
      <c r="O9" s="9"/>
      <c r="P9" s="9"/>
      <c r="Q9" s="9"/>
    </row>
    <row r="10" spans="1:17" ht="13.5" x14ac:dyDescent="0.25">
      <c r="A10" s="9"/>
      <c r="B10" s="275" t="str">
        <f>Stammdatenblatt!$B10</f>
        <v>Ort der Leistung</v>
      </c>
      <c r="C10" s="1193">
        <f>Stammdatenblatt!$D$10</f>
        <v>0</v>
      </c>
      <c r="D10" s="1194"/>
      <c r="E10" s="9"/>
      <c r="F10" s="9"/>
      <c r="G10" s="9"/>
      <c r="H10" s="9"/>
      <c r="I10" s="9"/>
      <c r="J10" s="9"/>
      <c r="K10" s="9"/>
      <c r="L10" s="9"/>
      <c r="M10" s="9"/>
      <c r="N10" s="9"/>
      <c r="O10" s="9"/>
      <c r="P10" s="9"/>
      <c r="Q10" s="9"/>
    </row>
    <row r="11" spans="1:17" s="8" customFormat="1" x14ac:dyDescent="0.25">
      <c r="A11" s="9"/>
      <c r="B11" s="275" t="str">
        <f>Stammdatenblatt!$B11</f>
        <v>Aktenzeichen (falls vorhanden)</v>
      </c>
      <c r="C11" s="1193">
        <f>Stammdatenblatt!$D$11</f>
        <v>0</v>
      </c>
      <c r="D11" s="1194"/>
      <c r="E11" s="9"/>
      <c r="F11" s="9"/>
      <c r="G11" s="9"/>
      <c r="H11" s="9"/>
      <c r="I11" s="9"/>
      <c r="J11" s="9"/>
      <c r="K11" s="9"/>
      <c r="L11" s="9"/>
      <c r="M11" s="9"/>
      <c r="N11" s="9"/>
      <c r="O11" s="9"/>
      <c r="P11" s="9"/>
      <c r="Q11" s="9"/>
    </row>
    <row r="12" spans="1:17" s="8" customFormat="1" x14ac:dyDescent="0.25">
      <c r="A12" s="7"/>
      <c r="B12" s="276" t="str">
        <f>Stammdatenblatt!$B12</f>
        <v>Vereinbarungszeitraum ab MM/JJJJ</v>
      </c>
      <c r="C12" s="1195" t="str">
        <f>IF(Stammdatenblatt!$D12="","",Stammdatenblatt!$D12)</f>
        <v/>
      </c>
      <c r="D12" s="1196"/>
      <c r="E12" s="9"/>
      <c r="F12" s="9"/>
      <c r="G12" s="9"/>
      <c r="H12" s="9"/>
      <c r="I12" s="9"/>
      <c r="J12" s="9"/>
      <c r="K12" s="9"/>
      <c r="L12" s="9"/>
      <c r="M12" s="9"/>
      <c r="N12" s="9"/>
      <c r="O12" s="7"/>
      <c r="P12" s="7"/>
      <c r="Q12" s="7"/>
    </row>
    <row r="13" spans="1:17" s="8" customFormat="1" ht="15.75" thickBot="1" x14ac:dyDescent="0.3">
      <c r="A13" s="7"/>
      <c r="B13" s="277" t="str">
        <f>Stammdatenblatt!$B13</f>
        <v>Stand des Datenblattes TT/MM/JJJJ</v>
      </c>
      <c r="C13" s="1197" t="str">
        <f>IF(Stammdatenblatt!$D13="","",Stammdatenblatt!$D13)</f>
        <v/>
      </c>
      <c r="D13" s="1198"/>
      <c r="E13" s="7"/>
      <c r="F13" s="9"/>
      <c r="G13" s="9"/>
      <c r="H13" s="9"/>
      <c r="I13" s="9"/>
      <c r="J13" s="9"/>
      <c r="K13" s="9"/>
      <c r="L13" s="9"/>
      <c r="M13" s="9"/>
      <c r="N13" s="9"/>
      <c r="O13" s="7"/>
      <c r="P13" s="7"/>
      <c r="Q13" s="7"/>
    </row>
    <row r="14" spans="1:17" s="8" customFormat="1" ht="27.75" thickBot="1" x14ac:dyDescent="0.3">
      <c r="A14" s="7"/>
      <c r="B14" s="9"/>
      <c r="C14" s="9"/>
      <c r="D14" s="459"/>
      <c r="E14" s="7"/>
      <c r="F14" s="9"/>
      <c r="G14" s="511" t="s">
        <v>388</v>
      </c>
      <c r="H14" s="512"/>
      <c r="I14" s="9"/>
      <c r="J14" s="436" t="s">
        <v>63</v>
      </c>
      <c r="K14" s="11"/>
      <c r="L14" s="437" t="s">
        <v>64</v>
      </c>
      <c r="M14" s="9"/>
      <c r="N14" s="9"/>
      <c r="O14" s="7"/>
      <c r="P14" s="7"/>
      <c r="Q14" s="7"/>
    </row>
    <row r="15" spans="1:17" s="8" customFormat="1" hidden="1" x14ac:dyDescent="0.25">
      <c r="A15" s="7"/>
      <c r="B15" s="7"/>
      <c r="C15" s="7"/>
      <c r="D15" s="459"/>
      <c r="E15" s="7"/>
      <c r="F15" s="9"/>
      <c r="G15" s="9"/>
      <c r="H15" s="9"/>
      <c r="I15" s="9"/>
      <c r="J15" s="9"/>
      <c r="K15" s="9"/>
      <c r="L15" s="9"/>
      <c r="M15" s="9"/>
      <c r="N15" s="9"/>
      <c r="O15" s="7"/>
      <c r="P15" s="7"/>
      <c r="Q15" s="7"/>
    </row>
    <row r="16" spans="1:17" ht="13.5" hidden="1" x14ac:dyDescent="0.25"/>
    <row r="17" spans="2:14" ht="27.75" hidden="1" thickBot="1" x14ac:dyDescent="0.3">
      <c r="B17" s="399" t="s">
        <v>62</v>
      </c>
      <c r="C17" s="400"/>
      <c r="D17" s="401"/>
      <c r="E17" s="400"/>
      <c r="F17" s="400"/>
      <c r="G17" s="400"/>
      <c r="H17" s="400"/>
      <c r="J17" s="436" t="s">
        <v>63</v>
      </c>
      <c r="L17" s="437" t="s">
        <v>64</v>
      </c>
    </row>
    <row r="18" spans="2:14" ht="40.5" hidden="1" x14ac:dyDescent="0.25">
      <c r="B18" s="191" t="s">
        <v>65</v>
      </c>
      <c r="C18" s="192" t="s">
        <v>66</v>
      </c>
      <c r="D18" s="460" t="s">
        <v>67</v>
      </c>
      <c r="E18" s="193" t="s">
        <v>68</v>
      </c>
      <c r="F18" s="194" t="s">
        <v>69</v>
      </c>
      <c r="G18" s="194" t="s">
        <v>70</v>
      </c>
      <c r="H18" s="386" t="s">
        <v>71</v>
      </c>
      <c r="J18" s="381"/>
      <c r="L18" s="381"/>
    </row>
    <row r="19" spans="2:14" ht="13.5" hidden="1" x14ac:dyDescent="0.25">
      <c r="B19" s="187" t="s">
        <v>72</v>
      </c>
      <c r="C19" s="387">
        <v>365.25</v>
      </c>
      <c r="D19" s="461">
        <f>C19/7</f>
        <v>52.178571428571431</v>
      </c>
      <c r="E19" s="13">
        <v>39</v>
      </c>
      <c r="F19" s="388">
        <f>E19/5</f>
        <v>7.8</v>
      </c>
      <c r="G19" s="389">
        <f>D19*E19</f>
        <v>2034.9642857142858</v>
      </c>
      <c r="H19" s="186"/>
      <c r="J19" s="382"/>
      <c r="L19" s="382"/>
    </row>
    <row r="20" spans="2:14" ht="13.5" hidden="1" x14ac:dyDescent="0.25">
      <c r="B20" s="187" t="s">
        <v>73</v>
      </c>
      <c r="C20" s="387">
        <v>104.06</v>
      </c>
      <c r="D20" s="444"/>
      <c r="E20" s="388"/>
      <c r="F20" s="388"/>
      <c r="G20" s="388"/>
      <c r="H20" s="186"/>
      <c r="J20" s="382"/>
      <c r="L20" s="382"/>
    </row>
    <row r="21" spans="2:14" ht="13.5" hidden="1" x14ac:dyDescent="0.25">
      <c r="B21" s="187" t="s">
        <v>74</v>
      </c>
      <c r="C21" s="387">
        <v>9.6669999999999998</v>
      </c>
      <c r="D21" s="444"/>
      <c r="E21" s="388"/>
      <c r="F21" s="388">
        <f>$F19</f>
        <v>7.8</v>
      </c>
      <c r="G21" s="388">
        <f>$F19*C21</f>
        <v>75.402599999999993</v>
      </c>
      <c r="H21" s="186"/>
      <c r="J21" s="382"/>
      <c r="L21" s="382"/>
    </row>
    <row r="22" spans="2:14" ht="13.5" hidden="1" x14ac:dyDescent="0.25">
      <c r="B22" s="187" t="s">
        <v>75</v>
      </c>
      <c r="C22" s="387">
        <f>C19-C20-C21-C23</f>
        <v>251.523</v>
      </c>
      <c r="D22" s="444"/>
      <c r="E22" s="388"/>
      <c r="F22" s="388"/>
      <c r="G22" s="388"/>
      <c r="H22" s="186"/>
      <c r="J22" s="382"/>
      <c r="L22" s="382"/>
    </row>
    <row r="23" spans="2:14" ht="13.5" hidden="1" x14ac:dyDescent="0.25">
      <c r="B23" s="187" t="s">
        <v>76</v>
      </c>
      <c r="C23" s="195"/>
      <c r="D23" s="444"/>
      <c r="E23" s="388"/>
      <c r="F23" s="388">
        <f>F$19</f>
        <v>7.8</v>
      </c>
      <c r="G23" s="388">
        <f>C23*$F19</f>
        <v>0</v>
      </c>
      <c r="H23" s="390"/>
      <c r="J23" s="392"/>
      <c r="L23" s="434"/>
    </row>
    <row r="24" spans="2:14" ht="13.5" hidden="1" x14ac:dyDescent="0.25">
      <c r="B24" s="187" t="s">
        <v>77</v>
      </c>
      <c r="C24" s="195"/>
      <c r="D24" s="444"/>
      <c r="E24" s="388"/>
      <c r="F24" s="388">
        <f>F$19</f>
        <v>7.8</v>
      </c>
      <c r="G24" s="388">
        <f>C24*$F19</f>
        <v>0</v>
      </c>
      <c r="H24" s="390"/>
      <c r="J24" s="392"/>
      <c r="L24" s="434"/>
    </row>
    <row r="25" spans="2:14" ht="14.25" hidden="1" thickBot="1" x14ac:dyDescent="0.3">
      <c r="B25" s="189" t="s">
        <v>78</v>
      </c>
      <c r="C25" s="196"/>
      <c r="D25" s="462"/>
      <c r="E25" s="190"/>
      <c r="F25" s="190">
        <f>F$19</f>
        <v>7.8</v>
      </c>
      <c r="G25" s="190">
        <f>C25*$F19</f>
        <v>0</v>
      </c>
      <c r="H25" s="391"/>
      <c r="J25" s="393"/>
      <c r="L25" s="435"/>
      <c r="M25" s="14"/>
      <c r="N25" s="14"/>
    </row>
    <row r="26" spans="2:14" ht="15" customHeight="1" x14ac:dyDescent="0.25">
      <c r="B26" s="394"/>
      <c r="C26" s="395"/>
      <c r="D26" s="463"/>
      <c r="E26" s="395"/>
      <c r="F26" s="395"/>
      <c r="G26" s="396"/>
      <c r="H26" s="386"/>
      <c r="J26" s="381"/>
      <c r="L26" s="381"/>
      <c r="M26" s="15"/>
      <c r="N26" s="15"/>
    </row>
    <row r="27" spans="2:14" x14ac:dyDescent="0.25">
      <c r="B27" s="188" t="s">
        <v>79</v>
      </c>
      <c r="C27" s="397"/>
      <c r="D27" s="464"/>
      <c r="E27" s="397"/>
      <c r="F27" s="397"/>
      <c r="G27" s="516">
        <f>Jahresarbeitszeit!$F$27</f>
        <v>0</v>
      </c>
      <c r="H27" s="186"/>
      <c r="J27" s="518">
        <f>Jahresarbeitszeit!$I$27</f>
        <v>0</v>
      </c>
      <c r="L27" s="518">
        <f>Jahresarbeitszeit!$K$27</f>
        <v>0</v>
      </c>
    </row>
    <row r="28" spans="2:14" ht="13.5" x14ac:dyDescent="0.25">
      <c r="B28" s="188"/>
      <c r="C28" s="397"/>
      <c r="D28" s="464"/>
      <c r="E28" s="397"/>
      <c r="F28" s="397"/>
      <c r="G28" s="388"/>
      <c r="H28" s="186"/>
      <c r="J28" s="382"/>
      <c r="L28" s="382"/>
    </row>
    <row r="29" spans="2:14" ht="14.25" thickBot="1" x14ac:dyDescent="0.3">
      <c r="B29" s="189" t="s">
        <v>80</v>
      </c>
      <c r="C29" s="190"/>
      <c r="D29" s="462"/>
      <c r="E29" s="190"/>
      <c r="F29" s="190"/>
      <c r="G29" s="513">
        <f>Jahresarbeitszeit!$F$29</f>
        <v>0</v>
      </c>
      <c r="H29" s="514"/>
      <c r="J29" s="515">
        <f>Jahresarbeitszeit!$I$29</f>
        <v>0</v>
      </c>
      <c r="L29" s="515">
        <f>Jahresarbeitszeit!$K$29</f>
        <v>0</v>
      </c>
    </row>
    <row r="30" spans="2:14" ht="15.75" thickBot="1" x14ac:dyDescent="0.3">
      <c r="B30" s="373" t="s">
        <v>81</v>
      </c>
      <c r="C30" s="374"/>
      <c r="D30" s="465"/>
      <c r="E30" s="375"/>
      <c r="F30" s="376"/>
      <c r="G30" s="517">
        <f>Jahresarbeitszeit!$F$30</f>
        <v>0</v>
      </c>
      <c r="H30" s="377" t="s">
        <v>82</v>
      </c>
      <c r="J30" s="519">
        <f>Jahresarbeitszeit!$I$30</f>
        <v>0</v>
      </c>
      <c r="K30" s="507"/>
      <c r="L30" s="519">
        <f>Jahresarbeitszeit!$K$30</f>
        <v>0</v>
      </c>
    </row>
    <row r="31" spans="2:14" ht="13.5" x14ac:dyDescent="0.25">
      <c r="C31" s="131"/>
      <c r="F31" s="132"/>
    </row>
    <row r="32" spans="2:14" ht="13.5" x14ac:dyDescent="0.25">
      <c r="C32" s="131"/>
      <c r="F32" s="132"/>
    </row>
    <row r="33" spans="1:15" ht="27" x14ac:dyDescent="0.25">
      <c r="B33" s="700" t="s">
        <v>389</v>
      </c>
      <c r="C33" s="701"/>
      <c r="D33" s="702"/>
      <c r="E33" s="701"/>
      <c r="F33" s="701"/>
      <c r="G33" s="702"/>
      <c r="H33" s="703"/>
      <c r="I33" s="506"/>
      <c r="J33" s="436" t="s">
        <v>63</v>
      </c>
      <c r="L33" s="437" t="s">
        <v>64</v>
      </c>
    </row>
    <row r="34" spans="1:15" ht="21" customHeight="1" x14ac:dyDescent="0.25">
      <c r="B34" s="447" t="s">
        <v>390</v>
      </c>
      <c r="C34" s="448"/>
      <c r="D34" s="449"/>
      <c r="E34" s="448"/>
      <c r="F34" s="448"/>
      <c r="G34" s="449"/>
      <c r="H34" s="501">
        <f>$G$30*D37</f>
        <v>0</v>
      </c>
      <c r="I34" s="506"/>
      <c r="J34" s="501">
        <f>Verhandlungsblatt_Übersicht!$V$23*FLS_VOR_TS!$G$30</f>
        <v>0</v>
      </c>
      <c r="L34" s="501">
        <f>Verhandlungsblatt_Übersicht!$AK$23*FLS_VOR_TS!$G$30</f>
        <v>0</v>
      </c>
    </row>
    <row r="35" spans="1:15" ht="21" customHeight="1" x14ac:dyDescent="0.25">
      <c r="B35" s="450" t="s">
        <v>391</v>
      </c>
      <c r="C35" s="451"/>
      <c r="D35" s="452"/>
      <c r="E35" s="451"/>
      <c r="F35" s="451"/>
      <c r="G35" s="452"/>
      <c r="H35" s="520">
        <f>$G$30*Verhandlungsblatt_Übersicht!$G$22</f>
        <v>0</v>
      </c>
      <c r="I35" s="506"/>
      <c r="J35" s="520">
        <f>$J$30*Verhandlungsblatt_Übersicht!$V$22</f>
        <v>0</v>
      </c>
      <c r="L35" s="520">
        <f>$L$30*Verhandlungsblatt_Übersicht!AK22</f>
        <v>0</v>
      </c>
    </row>
    <row r="36" spans="1:15" ht="27" x14ac:dyDescent="0.25">
      <c r="B36" s="445"/>
      <c r="C36" s="387"/>
      <c r="D36" s="502" t="s">
        <v>220</v>
      </c>
      <c r="E36" s="762" t="s">
        <v>392</v>
      </c>
      <c r="F36" s="762"/>
      <c r="G36" s="130" t="s">
        <v>393</v>
      </c>
      <c r="H36" s="446" t="s">
        <v>394</v>
      </c>
      <c r="J36" s="446" t="s">
        <v>394</v>
      </c>
      <c r="L36" s="446" t="s">
        <v>394</v>
      </c>
    </row>
    <row r="37" spans="1:15" ht="15.75" customHeight="1" thickBot="1" x14ac:dyDescent="0.3">
      <c r="B37" s="539" t="s">
        <v>395</v>
      </c>
      <c r="C37" s="441"/>
      <c r="D37" s="522">
        <f>Fach_Pädagogisches_Personal!E21</f>
        <v>0</v>
      </c>
      <c r="E37" s="454">
        <f>Fach_Pädagogisches_Personal!K21</f>
        <v>0</v>
      </c>
      <c r="F37" s="442"/>
      <c r="G37" s="521">
        <f>E37*D37</f>
        <v>0</v>
      </c>
      <c r="H37" s="443">
        <f>IFERROR(G37/H34,0)</f>
        <v>0</v>
      </c>
      <c r="I37" s="507"/>
      <c r="J37" s="443">
        <f>IFERROR(Verhandlungsblatt_Übersicht!$Z23/J34,0)</f>
        <v>0</v>
      </c>
      <c r="L37" s="443">
        <f>IFERROR(Verhandlungsblatt_Übersicht!$AO23/FLS_VOR_TS!$L34,0)</f>
        <v>0</v>
      </c>
    </row>
    <row r="38" spans="1:15" ht="5.25" customHeight="1" thickTop="1" x14ac:dyDescent="0.25">
      <c r="B38" s="402"/>
      <c r="C38" s="387"/>
      <c r="D38" s="444"/>
      <c r="E38" s="406"/>
      <c r="F38" s="403"/>
      <c r="G38" s="171"/>
      <c r="H38" s="404"/>
      <c r="I38" s="507"/>
      <c r="J38" s="404"/>
      <c r="L38" s="404"/>
    </row>
    <row r="39" spans="1:15" ht="13.5" x14ac:dyDescent="0.25">
      <c r="B39" s="405" t="s">
        <v>396</v>
      </c>
      <c r="C39" s="387"/>
      <c r="D39" s="444"/>
      <c r="E39" s="406">
        <f>IF(D37=0,0,Leitung_Koordinatoren!$L21)</f>
        <v>0</v>
      </c>
      <c r="F39" s="406"/>
      <c r="G39" s="171">
        <f>IF(D37=0,0,Leitung_Koordinatoren!$K21)</f>
        <v>0</v>
      </c>
      <c r="H39" s="404">
        <f>IFERROR($G39/H35,0)</f>
        <v>0</v>
      </c>
      <c r="I39" s="508"/>
      <c r="J39" s="404">
        <f>IFERROR(IF(Verhandlungsblatt_Übersicht!E23=0,0,Verhandlungsblatt_Übersicht!$Z$28/FLS_VOR_TS!$J35),0)</f>
        <v>0</v>
      </c>
      <c r="L39" s="404">
        <f>IFERROR(IF(Verhandlungsblatt_Übersicht!E23=0,0,Verhandlungsblatt_Übersicht!$AO$28/FLS_VOR_TS!$L35),0)</f>
        <v>0</v>
      </c>
    </row>
    <row r="40" spans="1:15" ht="13.5" x14ac:dyDescent="0.25">
      <c r="B40" s="405" t="s">
        <v>397</v>
      </c>
      <c r="C40" s="387"/>
      <c r="D40" s="444"/>
      <c r="E40" s="406">
        <f>IF(D37=0,0,Leitung_Koordinatoren!$L22)</f>
        <v>0</v>
      </c>
      <c r="F40" s="406"/>
      <c r="G40" s="171">
        <f>IF(D37=0,0,Leitung_Koordinatoren!$K22)</f>
        <v>0</v>
      </c>
      <c r="H40" s="404">
        <f>IFERROR($G40/$H$35,0)</f>
        <v>0</v>
      </c>
      <c r="J40" s="404">
        <f>IFERROR(IF(Verhandlungsblatt_Übersicht!E23=0,0,Verhandlungsblatt_Übersicht!$Z$29/FLS_VOR_TS!$J35),0)</f>
        <v>0</v>
      </c>
      <c r="L40" s="404">
        <f>IFERROR(IF(Verhandlungsblatt_Übersicht!E23=0,0,Verhandlungsblatt_Übersicht!$AO$29/FLS_VOR_TS!$L35),0)</f>
        <v>0</v>
      </c>
    </row>
    <row r="41" spans="1:15" ht="13.5" x14ac:dyDescent="0.25">
      <c r="B41" s="405" t="s">
        <v>398</v>
      </c>
      <c r="C41" s="387"/>
      <c r="D41" s="444"/>
      <c r="E41" s="406">
        <f>IF(D37=0,0,Verwaltung!$L$21)</f>
        <v>0</v>
      </c>
      <c r="F41" s="406"/>
      <c r="G41" s="403">
        <f>IF(D37=0,0,Verwaltung!$K$21)</f>
        <v>0</v>
      </c>
      <c r="H41" s="404">
        <f>IFERROR(G41/H35,0)</f>
        <v>0</v>
      </c>
      <c r="J41" s="404">
        <f>IFERROR(IF(Verhandlungsblatt_Übersicht!E23=0,0,Verhandlungsblatt_Übersicht!$Z$37/FLS_VOR_TS!$J35),0)</f>
        <v>0</v>
      </c>
      <c r="L41" s="404">
        <f>IFERROR(IF(Verhandlungsblatt_Übersicht!E23=0,0,Verhandlungsblatt_Übersicht!$AO$37/FLS_VOR_TS!$L35),0)</f>
        <v>0</v>
      </c>
      <c r="O41" s="17"/>
    </row>
    <row r="42" spans="1:15" ht="13.5" x14ac:dyDescent="0.25">
      <c r="B42" s="405" t="s">
        <v>399</v>
      </c>
      <c r="C42" s="387"/>
      <c r="D42" s="444"/>
      <c r="E42" s="406"/>
      <c r="F42" s="406"/>
      <c r="G42" s="171">
        <f>IF(D37=0,0,SUM(Beauftragtenwesen!$K$25+Ausbildung!$J$25))</f>
        <v>0</v>
      </c>
      <c r="H42" s="407">
        <f>IFERROR($G42/H35,0)</f>
        <v>0</v>
      </c>
      <c r="J42" s="407">
        <f>IFERROR(IF(Verhandlungsblatt_Übersicht!E23=0,0,Verhandlungsblatt_Übersicht!$Z$38/FLS_VOR_TS!$J35),0)</f>
        <v>0</v>
      </c>
      <c r="L42" s="407">
        <f>IFERROR(IF(Verhandlungsblatt_Übersicht!E23=0,0,Verhandlungsblatt_Übersicht!$AO$38/FLS_VOR_TS!$L35),0)</f>
        <v>0</v>
      </c>
    </row>
    <row r="43" spans="1:15" ht="13.5" x14ac:dyDescent="0.25">
      <c r="B43" s="408" t="s">
        <v>400</v>
      </c>
      <c r="C43" s="440"/>
      <c r="D43" s="503">
        <f>+Ind_Leistung_FoBi!F22+Ind_Leistung_FoBi!F48</f>
        <v>0</v>
      </c>
      <c r="E43" s="453">
        <f>Verhandlungsblatt_Übersicht!I23</f>
        <v>0</v>
      </c>
      <c r="F43" s="403"/>
      <c r="G43" s="171">
        <f>IF(Verhandlungsblatt_Übersicht!E23=0,0,E43*D43)</f>
        <v>0</v>
      </c>
      <c r="H43" s="404">
        <f>IFERROR(G43/H34,0)</f>
        <v>0</v>
      </c>
      <c r="J43" s="404">
        <f>IFERROR(((Ind_Leistung_FoBi!K48+Ind_Leistung_FoBi!K22)*Verhandlungsblatt_Übersicht!X23)/FLS_VOR_TS!J34,0)</f>
        <v>0</v>
      </c>
      <c r="L43" s="404">
        <f>IFERROR(((Ind_Leistung_FoBi!P48+Ind_Leistung_FoBi!P22)*Verhandlungsblatt_Übersicht!AM23)/FLS_VOR_TS!L34,0)</f>
        <v>0</v>
      </c>
    </row>
    <row r="44" spans="1:15" s="524" customFormat="1" ht="15.75" thickBot="1" x14ac:dyDescent="0.3">
      <c r="A44" s="523"/>
      <c r="B44" s="547" t="s">
        <v>401</v>
      </c>
      <c r="C44" s="548"/>
      <c r="D44" s="549"/>
      <c r="E44" s="550"/>
      <c r="F44" s="550"/>
      <c r="G44" s="551">
        <f>SUM(G37:G43)</f>
        <v>0</v>
      </c>
      <c r="H44" s="552">
        <f>SUM(H37:H43)</f>
        <v>0</v>
      </c>
      <c r="J44" s="552">
        <f>IFERROR(SUM(J37:J43),0)</f>
        <v>0</v>
      </c>
      <c r="L44" s="552">
        <f>SUM(L37:L43)</f>
        <v>0</v>
      </c>
    </row>
    <row r="45" spans="1:15" s="524" customFormat="1" ht="15.75" thickTop="1" x14ac:dyDescent="0.25">
      <c r="A45" s="523"/>
      <c r="B45" s="525" t="s">
        <v>402</v>
      </c>
      <c r="C45" s="526"/>
      <c r="D45" s="527"/>
      <c r="E45" s="528"/>
      <c r="F45" s="528"/>
      <c r="G45" s="528"/>
      <c r="H45" s="529">
        <f>IFERROR(IF(Verhandlungsblatt_Übersicht!E23=0,0,Sachkosten!$L$81/H35),0)</f>
        <v>0</v>
      </c>
      <c r="J45" s="529">
        <f>IFERROR(IF(Verhandlungsblatt_Übersicht!V23=0,0,Sachkosten!Q$81/J35),0)</f>
        <v>0</v>
      </c>
      <c r="L45" s="529">
        <f>IFERROR(IF(Verhandlungsblatt_Übersicht!$AK23=0,0,Sachkosten!V$81/$L35),0)</f>
        <v>0</v>
      </c>
    </row>
    <row r="46" spans="1:15" s="537" customFormat="1" ht="15.75" thickBot="1" x14ac:dyDescent="0.3">
      <c r="A46" s="530"/>
      <c r="B46" s="531" t="s">
        <v>403</v>
      </c>
      <c r="C46" s="532"/>
      <c r="D46" s="533"/>
      <c r="E46" s="534"/>
      <c r="F46" s="534"/>
      <c r="G46" s="535">
        <f>+G44+G45</f>
        <v>0</v>
      </c>
      <c r="H46" s="536">
        <f>H44+H45</f>
        <v>0</v>
      </c>
      <c r="J46" s="536">
        <f>J44+J45</f>
        <v>0</v>
      </c>
      <c r="K46" s="538"/>
      <c r="L46" s="536">
        <f>L44+L45</f>
        <v>0</v>
      </c>
      <c r="M46" s="538"/>
    </row>
    <row r="47" spans="1:15" ht="14.25" thickTop="1" x14ac:dyDescent="0.25">
      <c r="B47" s="408" t="s">
        <v>404</v>
      </c>
      <c r="C47" s="687">
        <v>0.03</v>
      </c>
      <c r="D47" s="444"/>
      <c r="E47" s="403"/>
      <c r="F47" s="403"/>
      <c r="G47" s="171">
        <f>C47*G37</f>
        <v>0</v>
      </c>
      <c r="H47" s="404" t="e">
        <f>G47/H34</f>
        <v>#DIV/0!</v>
      </c>
      <c r="J47" s="689">
        <f>0.03*J37</f>
        <v>0</v>
      </c>
      <c r="L47" s="690">
        <f>0.03*L37</f>
        <v>0</v>
      </c>
    </row>
    <row r="48" spans="1:15" ht="13.5" x14ac:dyDescent="0.25">
      <c r="B48" s="409" t="s">
        <v>405</v>
      </c>
      <c r="C48" s="688"/>
      <c r="D48" s="444"/>
      <c r="E48" s="403"/>
      <c r="F48" s="403"/>
      <c r="G48" s="171">
        <f>H48*H34</f>
        <v>0</v>
      </c>
      <c r="H48" s="404">
        <f>C48</f>
        <v>0</v>
      </c>
      <c r="J48" s="689"/>
      <c r="L48" s="690"/>
      <c r="M48" s="21"/>
    </row>
    <row r="49" spans="1:15" ht="13.5" x14ac:dyDescent="0.25">
      <c r="B49" s="410" t="s">
        <v>406</v>
      </c>
      <c r="C49" s="411"/>
      <c r="D49" s="456"/>
      <c r="E49" s="412"/>
      <c r="F49" s="412"/>
      <c r="G49" s="171">
        <f>+G48+G47</f>
        <v>0</v>
      </c>
      <c r="H49" s="413" t="e">
        <f>H47+H48</f>
        <v>#DIV/0!</v>
      </c>
      <c r="J49" s="413">
        <f>J47+J48</f>
        <v>0</v>
      </c>
      <c r="L49" s="413">
        <f>L47+L48</f>
        <v>0</v>
      </c>
      <c r="M49" s="507"/>
    </row>
    <row r="50" spans="1:15" ht="14.25" thickBot="1" x14ac:dyDescent="0.3">
      <c r="B50" s="418" t="s">
        <v>407</v>
      </c>
      <c r="C50" s="414"/>
      <c r="D50" s="457"/>
      <c r="E50" s="415"/>
      <c r="F50" s="415"/>
      <c r="G50" s="546">
        <f>G46+G49</f>
        <v>0</v>
      </c>
      <c r="H50" s="417" t="e">
        <f>H46+H49</f>
        <v>#DIV/0!</v>
      </c>
      <c r="I50" s="509"/>
      <c r="J50" s="417">
        <f>J46+J49</f>
        <v>0</v>
      </c>
      <c r="L50" s="417">
        <f>L46+L49</f>
        <v>0</v>
      </c>
    </row>
    <row r="51" spans="1:15" ht="20.25" customHeight="1" thickTop="1" x14ac:dyDescent="0.25">
      <c r="B51" s="18"/>
      <c r="C51" s="19"/>
      <c r="D51" s="466"/>
      <c r="E51" s="19"/>
      <c r="F51" s="19"/>
      <c r="G51" s="19"/>
      <c r="H51" s="20"/>
      <c r="I51" s="509"/>
    </row>
    <row r="52" spans="1:15" ht="27" x14ac:dyDescent="0.25">
      <c r="B52" s="700" t="s">
        <v>408</v>
      </c>
      <c r="C52" s="701"/>
      <c r="D52" s="702"/>
      <c r="E52" s="701"/>
      <c r="F52" s="701"/>
      <c r="G52" s="702"/>
      <c r="H52" s="703"/>
      <c r="I52" s="506"/>
      <c r="J52" s="436" t="s">
        <v>63</v>
      </c>
      <c r="L52" s="437" t="s">
        <v>64</v>
      </c>
    </row>
    <row r="53" spans="1:15" ht="21" customHeight="1" x14ac:dyDescent="0.25">
      <c r="B53" s="447" t="s">
        <v>409</v>
      </c>
      <c r="C53" s="448"/>
      <c r="D53" s="449"/>
      <c r="E53" s="448"/>
      <c r="F53" s="448"/>
      <c r="G53" s="449"/>
      <c r="H53" s="501">
        <f>$G$30*D56</f>
        <v>0</v>
      </c>
      <c r="I53" s="506"/>
      <c r="J53" s="501">
        <f>$J$30*Verhandlungsblatt_Übersicht!$V24</f>
        <v>0</v>
      </c>
      <c r="L53" s="501">
        <f>$L$30*Verhandlungsblatt_Übersicht!AK24</f>
        <v>0</v>
      </c>
    </row>
    <row r="54" spans="1:15" ht="21" customHeight="1" x14ac:dyDescent="0.25">
      <c r="B54" s="450" t="s">
        <v>410</v>
      </c>
      <c r="C54" s="451"/>
      <c r="D54" s="452"/>
      <c r="E54" s="451"/>
      <c r="F54" s="451"/>
      <c r="G54" s="452"/>
      <c r="H54" s="520">
        <f>$G$30*Verhandlungsblatt_Übersicht!$G$22</f>
        <v>0</v>
      </c>
      <c r="I54" s="506"/>
      <c r="J54" s="520">
        <f>$J$30*Verhandlungsblatt_Übersicht!$V$22</f>
        <v>0</v>
      </c>
      <c r="L54" s="520">
        <f>$L$30*Verhandlungsblatt_Übersicht!$AK$22</f>
        <v>0</v>
      </c>
    </row>
    <row r="55" spans="1:15" ht="27" x14ac:dyDescent="0.25">
      <c r="B55" s="445"/>
      <c r="C55" s="387"/>
      <c r="D55" s="502" t="s">
        <v>220</v>
      </c>
      <c r="E55" s="762" t="s">
        <v>392</v>
      </c>
      <c r="F55" s="762"/>
      <c r="G55" s="130" t="s">
        <v>393</v>
      </c>
      <c r="H55" s="446" t="s">
        <v>394</v>
      </c>
      <c r="J55" s="446"/>
      <c r="L55" s="446"/>
    </row>
    <row r="56" spans="1:15" ht="15.75" customHeight="1" thickBot="1" x14ac:dyDescent="0.3">
      <c r="B56" s="539" t="s">
        <v>411</v>
      </c>
      <c r="C56" s="441"/>
      <c r="D56" s="522">
        <f>Fach_Pädagogisches_Personal!E22</f>
        <v>0</v>
      </c>
      <c r="E56" s="454">
        <f>Fach_Pädagogisches_Personal!K22</f>
        <v>0</v>
      </c>
      <c r="F56" s="442"/>
      <c r="G56" s="521">
        <f>E56*D56</f>
        <v>0</v>
      </c>
      <c r="H56" s="443">
        <f>IFERROR(G56/H53,0)</f>
        <v>0</v>
      </c>
      <c r="I56" s="507"/>
      <c r="J56" s="443">
        <f>IFERROR(Verhandlungsblatt_Übersicht!$Z24/J53,0)</f>
        <v>0</v>
      </c>
      <c r="L56" s="443">
        <f>IFERROR(Verhandlungsblatt_Übersicht!$AO24/FLS_VOR_TS!$L53,0)</f>
        <v>0</v>
      </c>
    </row>
    <row r="57" spans="1:15" ht="5.25" customHeight="1" thickTop="1" x14ac:dyDescent="0.25">
      <c r="B57" s="402"/>
      <c r="C57" s="387"/>
      <c r="D57" s="444"/>
      <c r="E57" s="406"/>
      <c r="F57" s="403"/>
      <c r="G57" s="171"/>
      <c r="H57" s="404"/>
      <c r="I57" s="507"/>
      <c r="J57" s="404"/>
      <c r="L57" s="404"/>
    </row>
    <row r="58" spans="1:15" ht="13.5" x14ac:dyDescent="0.25">
      <c r="B58" s="405" t="s">
        <v>396</v>
      </c>
      <c r="C58" s="387"/>
      <c r="D58" s="444"/>
      <c r="E58" s="406">
        <f>IF(D56=0,0,Leitung_Koordinatoren!$L21)</f>
        <v>0</v>
      </c>
      <c r="F58" s="406"/>
      <c r="G58" s="171">
        <f>IF(Verhandlungsblatt_Übersicht!E23=0,0,Leitung_Koordinatoren!$K21)</f>
        <v>0</v>
      </c>
      <c r="H58" s="404">
        <f>IFERROR($G58/H54,0)</f>
        <v>0</v>
      </c>
      <c r="I58" s="508"/>
      <c r="J58" s="404">
        <f>IFERROR(IF(Verhandlungsblatt_Übersicht!V24=0,0,Verhandlungsblatt_Übersicht!$Z$28/FLS_VOR_TS!$J54),0)</f>
        <v>0</v>
      </c>
      <c r="L58" s="404">
        <f>IFERROR(IF(Verhandlungsblatt_Übersicht!E24=0,0,Verhandlungsblatt_Übersicht!$AO$28/FLS_VOR_TS!$L54),0)</f>
        <v>0</v>
      </c>
    </row>
    <row r="59" spans="1:15" ht="13.5" x14ac:dyDescent="0.25">
      <c r="B59" s="405" t="s">
        <v>397</v>
      </c>
      <c r="C59" s="387"/>
      <c r="D59" s="444"/>
      <c r="E59" s="406">
        <f>IF(D56=0,0,Leitung_Koordinatoren!$L22)</f>
        <v>0</v>
      </c>
      <c r="F59" s="406"/>
      <c r="G59" s="171">
        <f>IF(Verhandlungsblatt_Übersicht!E24=0,0,Leitung_Koordinatoren!$K22)</f>
        <v>0</v>
      </c>
      <c r="H59" s="404">
        <f>IFERROR($G59/$H$54,0)</f>
        <v>0</v>
      </c>
      <c r="J59" s="404">
        <f>IFERROR(IF(Verhandlungsblatt_Übersicht!V24=0,0,Verhandlungsblatt_Übersicht!$Z$29/FLS_VOR_TS!$J54),0)</f>
        <v>0</v>
      </c>
      <c r="L59" s="404">
        <f>IFERROR(IF(Verhandlungsblatt_Übersicht!E24=0,0,Verhandlungsblatt_Übersicht!$AO$29/FLS_VOR_TS!$L54),0)</f>
        <v>0</v>
      </c>
    </row>
    <row r="60" spans="1:15" ht="13.5" x14ac:dyDescent="0.25">
      <c r="B60" s="405" t="s">
        <v>398</v>
      </c>
      <c r="C60" s="387"/>
      <c r="D60" s="444"/>
      <c r="E60" s="406">
        <f>IF(D56=0,0,Verwaltung!$L$21)</f>
        <v>0</v>
      </c>
      <c r="F60" s="406"/>
      <c r="G60" s="403">
        <f>IF(Verhandlungsblatt_Übersicht!E24=0,0,Verwaltung!$K$21)</f>
        <v>0</v>
      </c>
      <c r="H60" s="404">
        <f>IFERROR(G60/H54,0)</f>
        <v>0</v>
      </c>
      <c r="J60" s="404">
        <f>IFERROR(IF(Verhandlungsblatt_Übersicht!V24=0,0,Verhandlungsblatt_Übersicht!$Z$37/FLS_VOR_TS!$J54),0)</f>
        <v>0</v>
      </c>
      <c r="L60" s="404">
        <f>IFERROR(IF(Verhandlungsblatt_Übersicht!E24=0,0,Verhandlungsblatt_Übersicht!$AO$37/FLS_VOR_TS!$L54),0)</f>
        <v>0</v>
      </c>
      <c r="O60" s="17"/>
    </row>
    <row r="61" spans="1:15" ht="13.5" x14ac:dyDescent="0.25">
      <c r="B61" s="405" t="s">
        <v>399</v>
      </c>
      <c r="C61" s="387"/>
      <c r="D61" s="444"/>
      <c r="E61" s="406"/>
      <c r="F61" s="406"/>
      <c r="G61" s="171">
        <f>IF(Verhandlungsblatt_Übersicht!E24=0,0,SUM(Beauftragtenwesen!$K$25+Ausbildung!$J$25))</f>
        <v>0</v>
      </c>
      <c r="H61" s="407">
        <f>IFERROR($G61/H54,0)</f>
        <v>0</v>
      </c>
      <c r="J61" s="407">
        <f>IFERROR(IF(Verhandlungsblatt_Übersicht!V24=0,0,Verhandlungsblatt_Übersicht!$Z$38/FLS_VOR_TS!$J54),0)</f>
        <v>0</v>
      </c>
      <c r="L61" s="407">
        <f>IFERROR(IF(Verhandlungsblatt_Übersicht!E24=0,0,Verhandlungsblatt_Übersicht!$AO$38/FLS_VOR_TS!$L54),0)</f>
        <v>0</v>
      </c>
    </row>
    <row r="62" spans="1:15" ht="13.5" x14ac:dyDescent="0.25">
      <c r="B62" s="408" t="s">
        <v>412</v>
      </c>
      <c r="C62" s="440"/>
      <c r="D62" s="503">
        <f>Ind_Leistung_FoBi!F23+Ind_Leistung_FoBi!F49</f>
        <v>0</v>
      </c>
      <c r="E62" s="453">
        <f>Verhandlungsblatt_Übersicht!I24</f>
        <v>0</v>
      </c>
      <c r="F62" s="403"/>
      <c r="G62" s="171">
        <f>IF(Verhandlungsblatt_Übersicht!E24=0,0,E62*D62)</f>
        <v>0</v>
      </c>
      <c r="H62" s="404">
        <f>IFERROR(G62/H53,0)</f>
        <v>0</v>
      </c>
      <c r="J62" s="404">
        <f>IFERROR(((Ind_Leistung_FoBi!K49+Ind_Leistung_FoBi!K23)*Verhandlungsblatt_Übersicht!X24)/FLS_VOR_TS!J53,0)</f>
        <v>0</v>
      </c>
      <c r="L62" s="404">
        <f>IFERROR(((Ind_Leistung_FoBi!P49+Ind_Leistung_FoBi!P23)*Verhandlungsblatt_Übersicht!AM24)/FLS_VOR_TS!L53,0)</f>
        <v>0</v>
      </c>
    </row>
    <row r="63" spans="1:15" s="524" customFormat="1" ht="15.75" thickBot="1" x14ac:dyDescent="0.3">
      <c r="A63" s="523"/>
      <c r="B63" s="547" t="s">
        <v>401</v>
      </c>
      <c r="C63" s="548"/>
      <c r="D63" s="549"/>
      <c r="E63" s="550"/>
      <c r="F63" s="550"/>
      <c r="G63" s="763">
        <f>SUM(G56:G62)</f>
        <v>0</v>
      </c>
      <c r="H63" s="552">
        <f>SUM(H56:H62)</f>
        <v>0</v>
      </c>
      <c r="J63" s="552">
        <f>SUM(J56:J62)</f>
        <v>0</v>
      </c>
      <c r="L63" s="552">
        <f>SUM(L56:L62)</f>
        <v>0</v>
      </c>
    </row>
    <row r="64" spans="1:15" s="524" customFormat="1" ht="15.75" thickTop="1" x14ac:dyDescent="0.25">
      <c r="A64" s="523"/>
      <c r="B64" s="525" t="s">
        <v>402</v>
      </c>
      <c r="C64" s="526"/>
      <c r="D64" s="527"/>
      <c r="E64" s="528"/>
      <c r="F64" s="528"/>
      <c r="G64" s="528"/>
      <c r="H64" s="529">
        <f>IFERROR(IF(Verhandlungsblatt_Übersicht!E24=0,0,Sachkosten!$L$81/H35),0)</f>
        <v>0</v>
      </c>
      <c r="J64" s="529">
        <f>IFERROR(IF(Verhandlungsblatt_Übersicht!V24=0,0,Sachkosten!Q$81/J54),0)</f>
        <v>0</v>
      </c>
      <c r="L64" s="529">
        <f>IFERROR(IF(Verhandlungsblatt_Übersicht!$AK24=0,0,Sachkosten!V$81/$L54),0)</f>
        <v>0</v>
      </c>
    </row>
    <row r="65" spans="1:15" s="537" customFormat="1" ht="15.75" thickBot="1" x14ac:dyDescent="0.3">
      <c r="A65" s="530"/>
      <c r="B65" s="531" t="s">
        <v>403</v>
      </c>
      <c r="C65" s="532"/>
      <c r="D65" s="533"/>
      <c r="E65" s="534"/>
      <c r="F65" s="534"/>
      <c r="G65" s="535">
        <f>+G63+G64</f>
        <v>0</v>
      </c>
      <c r="H65" s="536">
        <f>H63+H64</f>
        <v>0</v>
      </c>
      <c r="J65" s="536">
        <f>J63+J64</f>
        <v>0</v>
      </c>
      <c r="K65" s="538"/>
      <c r="L65" s="536">
        <f>L63+L64</f>
        <v>0</v>
      </c>
      <c r="M65" s="538"/>
    </row>
    <row r="66" spans="1:15" ht="14.25" thickTop="1" x14ac:dyDescent="0.25">
      <c r="B66" s="408" t="s">
        <v>404</v>
      </c>
      <c r="C66" s="687"/>
      <c r="D66" s="444"/>
      <c r="E66" s="403"/>
      <c r="F66" s="403"/>
      <c r="G66" s="171">
        <f>C66*G56</f>
        <v>0</v>
      </c>
      <c r="H66" s="404" t="e">
        <f>G66/H53</f>
        <v>#DIV/0!</v>
      </c>
      <c r="J66" s="689"/>
      <c r="L66" s="690"/>
    </row>
    <row r="67" spans="1:15" ht="13.5" x14ac:dyDescent="0.25">
      <c r="B67" s="409" t="s">
        <v>405</v>
      </c>
      <c r="C67" s="688">
        <v>3.5</v>
      </c>
      <c r="D67" s="444"/>
      <c r="E67" s="403"/>
      <c r="F67" s="403"/>
      <c r="G67" s="171">
        <f>H67*H53</f>
        <v>0</v>
      </c>
      <c r="H67" s="404">
        <f>C67</f>
        <v>3.5</v>
      </c>
      <c r="J67" s="689">
        <v>3.5</v>
      </c>
      <c r="L67" s="690">
        <v>3.5</v>
      </c>
    </row>
    <row r="68" spans="1:15" s="524" customFormat="1" x14ac:dyDescent="0.25">
      <c r="A68" s="523"/>
      <c r="B68" s="540" t="s">
        <v>406</v>
      </c>
      <c r="C68" s="541"/>
      <c r="D68" s="542"/>
      <c r="E68" s="543"/>
      <c r="F68" s="543"/>
      <c r="G68" s="544">
        <f>SUM(G66:G67)</f>
        <v>0</v>
      </c>
      <c r="H68" s="413" t="e">
        <f>H66+H67</f>
        <v>#DIV/0!</v>
      </c>
      <c r="J68" s="545">
        <f>+J67+J66</f>
        <v>3.5</v>
      </c>
      <c r="L68" s="545">
        <f>+L67+L66</f>
        <v>3.5</v>
      </c>
    </row>
    <row r="69" spans="1:15" ht="14.25" thickBot="1" x14ac:dyDescent="0.3">
      <c r="B69" s="418" t="s">
        <v>407</v>
      </c>
      <c r="C69" s="414"/>
      <c r="D69" s="457"/>
      <c r="E69" s="415"/>
      <c r="F69" s="415"/>
      <c r="G69" s="416">
        <f>+G65+G68</f>
        <v>0</v>
      </c>
      <c r="H69" s="417" t="e">
        <f>H65+H68</f>
        <v>#DIV/0!</v>
      </c>
      <c r="I69" s="509"/>
      <c r="J69" s="417">
        <f>J65+J68</f>
        <v>3.5</v>
      </c>
      <c r="L69" s="417">
        <f>L65+L68</f>
        <v>3.5</v>
      </c>
    </row>
    <row r="70" spans="1:15" ht="14.25" thickTop="1" x14ac:dyDescent="0.25">
      <c r="H70" s="21"/>
    </row>
    <row r="71" spans="1:15" ht="27" x14ac:dyDescent="0.25">
      <c r="B71" s="700" t="s">
        <v>413</v>
      </c>
      <c r="C71" s="701"/>
      <c r="D71" s="702"/>
      <c r="E71" s="701"/>
      <c r="F71" s="701"/>
      <c r="G71" s="702"/>
      <c r="H71" s="703"/>
      <c r="I71" s="506"/>
      <c r="J71" s="436" t="s">
        <v>63</v>
      </c>
      <c r="L71" s="437" t="s">
        <v>64</v>
      </c>
    </row>
    <row r="72" spans="1:15" ht="21" customHeight="1" x14ac:dyDescent="0.25">
      <c r="B72" s="447" t="s">
        <v>414</v>
      </c>
      <c r="C72" s="448"/>
      <c r="D72" s="449"/>
      <c r="E72" s="448"/>
      <c r="F72" s="448"/>
      <c r="G72" s="449"/>
      <c r="H72" s="501">
        <f>$G$30*D75</f>
        <v>0</v>
      </c>
      <c r="I72" s="506"/>
      <c r="J72" s="501">
        <f>$J$30*Verhandlungsblatt_Übersicht!$V25</f>
        <v>0</v>
      </c>
      <c r="L72" s="501">
        <f>$L$30*Verhandlungsblatt_Übersicht!AK25</f>
        <v>0</v>
      </c>
    </row>
    <row r="73" spans="1:15" ht="21" customHeight="1" x14ac:dyDescent="0.25">
      <c r="B73" s="450" t="s">
        <v>410</v>
      </c>
      <c r="C73" s="451"/>
      <c r="D73" s="452"/>
      <c r="E73" s="451"/>
      <c r="F73" s="451"/>
      <c r="G73" s="452"/>
      <c r="H73" s="520">
        <f>$G$30*Verhandlungsblatt_Übersicht!$G$22</f>
        <v>0</v>
      </c>
      <c r="I73" s="506"/>
      <c r="J73" s="520">
        <f>$J$30*Verhandlungsblatt_Übersicht!$V$22</f>
        <v>0</v>
      </c>
      <c r="L73" s="520">
        <f>$L$30*Verhandlungsblatt_Übersicht!$AK$22</f>
        <v>0</v>
      </c>
    </row>
    <row r="74" spans="1:15" ht="27" x14ac:dyDescent="0.25">
      <c r="B74" s="445"/>
      <c r="C74" s="387"/>
      <c r="D74" s="502" t="s">
        <v>220</v>
      </c>
      <c r="E74" s="762" t="s">
        <v>392</v>
      </c>
      <c r="F74" s="762"/>
      <c r="G74" s="130" t="s">
        <v>393</v>
      </c>
      <c r="H74" s="446" t="s">
        <v>394</v>
      </c>
      <c r="J74" s="446"/>
      <c r="L74" s="446"/>
    </row>
    <row r="75" spans="1:15" ht="15.75" customHeight="1" thickBot="1" x14ac:dyDescent="0.3">
      <c r="B75" s="539" t="s">
        <v>415</v>
      </c>
      <c r="C75" s="441"/>
      <c r="D75" s="522">
        <f>Fach_Pädagogisches_Personal!E23</f>
        <v>0</v>
      </c>
      <c r="E75" s="454">
        <f>Fach_Pädagogisches_Personal!K23</f>
        <v>0</v>
      </c>
      <c r="F75" s="442"/>
      <c r="G75" s="521">
        <f>E75*D75</f>
        <v>0</v>
      </c>
      <c r="H75" s="443">
        <f>IFERROR(G75/H72,0)</f>
        <v>0</v>
      </c>
      <c r="I75" s="507"/>
      <c r="J75" s="443">
        <f>IFERROR(Verhandlungsblatt_Übersicht!$Z25/$J72,0)</f>
        <v>0</v>
      </c>
      <c r="L75" s="443">
        <f>IFERROR(Verhandlungsblatt_Übersicht!$AO25/FLS_VOR_TS!$L72,0)</f>
        <v>0</v>
      </c>
    </row>
    <row r="76" spans="1:15" ht="5.25" customHeight="1" thickTop="1" x14ac:dyDescent="0.25">
      <c r="B76" s="402"/>
      <c r="C76" s="387"/>
      <c r="D76" s="444"/>
      <c r="E76" s="406"/>
      <c r="F76" s="403"/>
      <c r="G76" s="171"/>
      <c r="H76" s="404"/>
      <c r="I76" s="507"/>
      <c r="J76" s="404"/>
      <c r="L76" s="404"/>
    </row>
    <row r="77" spans="1:15" ht="13.5" x14ac:dyDescent="0.25">
      <c r="B77" s="405" t="s">
        <v>416</v>
      </c>
      <c r="C77" s="387"/>
      <c r="D77" s="444"/>
      <c r="E77" s="406">
        <f>IF($D75=0,0,Leitung_Koordinatoren!L21)</f>
        <v>0</v>
      </c>
      <c r="F77" s="406"/>
      <c r="G77" s="171">
        <f>IF($D$75=0,0,Leitung_Koordinatoren!$K21)</f>
        <v>0</v>
      </c>
      <c r="H77" s="404">
        <f>IFERROR($G77/H73,0)</f>
        <v>0</v>
      </c>
      <c r="I77" s="508"/>
      <c r="J77" s="404">
        <f>IFERROR(IF(Verhandlungsblatt_Übersicht!V25=0,0,Verhandlungsblatt_Übersicht!$Z$28/FLS_VOR_TS!$J73),0)</f>
        <v>0</v>
      </c>
      <c r="L77" s="404">
        <f>IFERROR(IF(Verhandlungsblatt_Übersicht!E25=0,0,Verhandlungsblatt_Übersicht!$AO$28/FLS_VOR_TS!$L73),0)</f>
        <v>0</v>
      </c>
    </row>
    <row r="78" spans="1:15" ht="13.5" x14ac:dyDescent="0.25">
      <c r="B78" s="405" t="s">
        <v>417</v>
      </c>
      <c r="C78" s="387"/>
      <c r="D78" s="444"/>
      <c r="E78" s="406">
        <f>IF($D76=0,0,Leitung_Koordinatoren!L22)</f>
        <v>0</v>
      </c>
      <c r="F78" s="406"/>
      <c r="G78" s="171">
        <f>IF($D$75=0,0,Leitung_Koordinatoren!$K22)</f>
        <v>0</v>
      </c>
      <c r="H78" s="404">
        <f>IFERROR($G78/$H$73,0)</f>
        <v>0</v>
      </c>
      <c r="J78" s="404">
        <f>IFERROR(IF(Verhandlungsblatt_Übersicht!V25=0,0,Verhandlungsblatt_Übersicht!$Z$29/FLS_VOR_TS!$J73),0)</f>
        <v>0</v>
      </c>
      <c r="L78" s="404">
        <f>IFERROR(IF(Verhandlungsblatt_Übersicht!E25=0,0,Verhandlungsblatt_Übersicht!$AO$29/FLS_VOR_TS!$L73),0)</f>
        <v>0</v>
      </c>
    </row>
    <row r="79" spans="1:15" ht="13.5" x14ac:dyDescent="0.25">
      <c r="B79" s="405" t="s">
        <v>418</v>
      </c>
      <c r="C79" s="387"/>
      <c r="D79" s="444"/>
      <c r="E79" s="406">
        <f>IF($D75=0,0,Verwaltung!L21)</f>
        <v>0</v>
      </c>
      <c r="F79" s="406"/>
      <c r="G79" s="403">
        <f>IF($D$75=0,0,Verwaltung!$K$21)</f>
        <v>0</v>
      </c>
      <c r="H79" s="404">
        <f>IFERROR(G79/H73,0)</f>
        <v>0</v>
      </c>
      <c r="J79" s="404">
        <f>IFERROR(IF(Verhandlungsblatt_Übersicht!V25=0,0,Verhandlungsblatt_Übersicht!$Z$37/FLS_VOR_TS!$J73),0)</f>
        <v>0</v>
      </c>
      <c r="L79" s="404">
        <f>IFERROR(IF(Verhandlungsblatt_Übersicht!E25=0,0,Verhandlungsblatt_Übersicht!$AO$37/FLS_VOR_TS!$L73),0)</f>
        <v>0</v>
      </c>
      <c r="O79" s="17"/>
    </row>
    <row r="80" spans="1:15" ht="13.5" x14ac:dyDescent="0.25">
      <c r="B80" s="405" t="s">
        <v>419</v>
      </c>
      <c r="C80" s="387"/>
      <c r="D80" s="444"/>
      <c r="E80" s="406"/>
      <c r="F80" s="406"/>
      <c r="G80" s="171">
        <f>IF($D$75=0,0,SUM(Beauftragtenwesen!$K$25+Ausbildung!$J$25))</f>
        <v>0</v>
      </c>
      <c r="H80" s="407">
        <f>IFERROR($G80/H73,0)</f>
        <v>0</v>
      </c>
      <c r="J80" s="407">
        <f>IFERROR(IF(Verhandlungsblatt_Übersicht!V25=0,0,Verhandlungsblatt_Übersicht!$Z$38/FLS_VOR_TS!$J73),0)</f>
        <v>0</v>
      </c>
      <c r="L80" s="407">
        <f>IFERROR(IF(Verhandlungsblatt_Übersicht!E25=0,0,Verhandlungsblatt_Übersicht!$AO$38/FLS_VOR_TS!$L73),0)</f>
        <v>0</v>
      </c>
    </row>
    <row r="81" spans="1:13" ht="13.5" x14ac:dyDescent="0.25">
      <c r="B81" s="408" t="s">
        <v>412</v>
      </c>
      <c r="C81" s="440"/>
      <c r="D81" s="503">
        <f>Ind_Leistung_FoBi!F50+Ind_Leistung_FoBi!F24</f>
        <v>0</v>
      </c>
      <c r="E81" s="406">
        <f>E75</f>
        <v>0</v>
      </c>
      <c r="F81" s="403"/>
      <c r="G81" s="171">
        <f>IF(Verhandlungsblatt_Übersicht!E25=0,0,E81*D81)</f>
        <v>0</v>
      </c>
      <c r="H81" s="404">
        <f>IFERROR(G81/H72,0)</f>
        <v>0</v>
      </c>
      <c r="J81" s="404">
        <f>IFERROR(((Ind_Leistung_FoBi!K50+Ind_Leistung_FoBi!K24)*Verhandlungsblatt_Übersicht!X25)/FLS_VOR_TS!J72,0)</f>
        <v>0</v>
      </c>
      <c r="L81" s="404">
        <f>IFERROR(((Ind_Leistung_FoBi!P50+Ind_Leistung_FoBi!P24)*Verhandlungsblatt_Übersicht!AM25)/FLS_VOR_TS!L72,0)</f>
        <v>0</v>
      </c>
    </row>
    <row r="82" spans="1:13" s="524" customFormat="1" ht="15.75" thickBot="1" x14ac:dyDescent="0.3">
      <c r="A82" s="523"/>
      <c r="B82" s="547" t="s">
        <v>401</v>
      </c>
      <c r="C82" s="548"/>
      <c r="D82" s="549"/>
      <c r="E82" s="550"/>
      <c r="F82" s="550"/>
      <c r="G82" s="551">
        <f>SUM(G75:G81)</f>
        <v>0</v>
      </c>
      <c r="H82" s="552">
        <f>SUM(H75:H81)</f>
        <v>0</v>
      </c>
      <c r="J82" s="552">
        <f>SUM(J75:J81)</f>
        <v>0</v>
      </c>
      <c r="L82" s="552">
        <f>SUM(L75:L81)</f>
        <v>0</v>
      </c>
    </row>
    <row r="83" spans="1:13" s="524" customFormat="1" ht="15.75" thickTop="1" x14ac:dyDescent="0.25">
      <c r="A83" s="523"/>
      <c r="B83" s="525" t="s">
        <v>402</v>
      </c>
      <c r="C83" s="526"/>
      <c r="D83" s="527"/>
      <c r="E83" s="528"/>
      <c r="F83" s="528"/>
      <c r="G83" s="528"/>
      <c r="H83" s="529">
        <f>IFERROR(IF(Verhandlungsblatt_Übersicht!E25=0,0,Sachkosten!$L$81/H35),0)</f>
        <v>0</v>
      </c>
      <c r="J83" s="529">
        <f>IFERROR(IF(Verhandlungsblatt_Übersicht!V25=0,0,Sachkosten!Q$81/J73),0)</f>
        <v>0</v>
      </c>
      <c r="L83" s="529">
        <f>IFERROR(IF(Verhandlungsblatt_Übersicht!$AK$25=0,0,Sachkosten!V$81/$L73),0)</f>
        <v>0</v>
      </c>
    </row>
    <row r="84" spans="1:13" s="537" customFormat="1" ht="15.75" thickBot="1" x14ac:dyDescent="0.3">
      <c r="A84" s="530"/>
      <c r="B84" s="531" t="s">
        <v>403</v>
      </c>
      <c r="C84" s="532"/>
      <c r="D84" s="533"/>
      <c r="E84" s="534"/>
      <c r="F84" s="534"/>
      <c r="G84" s="535">
        <f>+G82+G83</f>
        <v>0</v>
      </c>
      <c r="H84" s="536">
        <f>H82+H83</f>
        <v>0</v>
      </c>
      <c r="J84" s="536">
        <f>J82+J83</f>
        <v>0</v>
      </c>
      <c r="K84" s="538"/>
      <c r="L84" s="536">
        <f>L82+L83</f>
        <v>0</v>
      </c>
      <c r="M84" s="538"/>
    </row>
    <row r="85" spans="1:13" ht="14.25" thickTop="1" x14ac:dyDescent="0.25">
      <c r="B85" s="408" t="s">
        <v>404</v>
      </c>
      <c r="C85" s="687"/>
      <c r="D85" s="444"/>
      <c r="E85" s="403"/>
      <c r="F85" s="403"/>
      <c r="G85" s="171">
        <f>C85*G75</f>
        <v>0</v>
      </c>
      <c r="H85" s="404" t="e">
        <f>G85/H72</f>
        <v>#DIV/0!</v>
      </c>
      <c r="J85" s="689"/>
      <c r="L85" s="690" t="e">
        <f>0.04*Verhandlungsblatt_Übersicht!AO25/FLS_VOR_TS!L72</f>
        <v>#DIV/0!</v>
      </c>
    </row>
    <row r="86" spans="1:13" ht="13.5" x14ac:dyDescent="0.25">
      <c r="B86" s="409" t="s">
        <v>405</v>
      </c>
      <c r="C86" s="688"/>
      <c r="D86" s="444"/>
      <c r="E86" s="403"/>
      <c r="F86" s="403"/>
      <c r="G86" s="171">
        <f>H86*H72</f>
        <v>0</v>
      </c>
      <c r="H86" s="404">
        <f>C86</f>
        <v>0</v>
      </c>
      <c r="J86" s="689"/>
      <c r="L86" s="690"/>
    </row>
    <row r="87" spans="1:13" ht="13.5" x14ac:dyDescent="0.25">
      <c r="B87" s="410" t="s">
        <v>406</v>
      </c>
      <c r="C87" s="411"/>
      <c r="D87" s="456"/>
      <c r="E87" s="412"/>
      <c r="F87" s="412"/>
      <c r="G87" s="171">
        <f>+G86+G85</f>
        <v>0</v>
      </c>
      <c r="H87" s="413" t="e">
        <f>H85+H86</f>
        <v>#DIV/0!</v>
      </c>
      <c r="J87" s="413">
        <f>J85+J86</f>
        <v>0</v>
      </c>
      <c r="L87" s="413" t="e">
        <f>L85+L86</f>
        <v>#DIV/0!</v>
      </c>
    </row>
    <row r="88" spans="1:13" ht="14.25" thickBot="1" x14ac:dyDescent="0.3">
      <c r="B88" s="418" t="s">
        <v>407</v>
      </c>
      <c r="C88" s="414"/>
      <c r="D88" s="457"/>
      <c r="E88" s="415"/>
      <c r="F88" s="415"/>
      <c r="G88" s="546">
        <f>G84+G87</f>
        <v>0</v>
      </c>
      <c r="H88" s="417" t="e">
        <f>H84+H87</f>
        <v>#DIV/0!</v>
      </c>
      <c r="I88" s="509"/>
      <c r="J88" s="417">
        <f>J84+J87</f>
        <v>0</v>
      </c>
      <c r="L88" s="417" t="e">
        <f>L84+L87</f>
        <v>#DIV/0!</v>
      </c>
    </row>
    <row r="89" spans="1:13" ht="14.25" thickTop="1" x14ac:dyDescent="0.25">
      <c r="H89" s="21"/>
    </row>
    <row r="90" spans="1:13" ht="27" x14ac:dyDescent="0.25">
      <c r="B90" s="700" t="s">
        <v>420</v>
      </c>
      <c r="C90" s="701"/>
      <c r="D90" s="702"/>
      <c r="E90" s="701"/>
      <c r="F90" s="701"/>
      <c r="G90" s="702"/>
      <c r="H90" s="703"/>
      <c r="I90" s="506"/>
      <c r="J90" s="436" t="s">
        <v>63</v>
      </c>
      <c r="L90" s="437" t="s">
        <v>64</v>
      </c>
    </row>
    <row r="91" spans="1:13" ht="21" customHeight="1" x14ac:dyDescent="0.25">
      <c r="B91" s="447" t="s">
        <v>421</v>
      </c>
      <c r="C91" s="448"/>
      <c r="D91" s="449"/>
      <c r="E91" s="448"/>
      <c r="F91" s="448"/>
      <c r="G91" s="449"/>
      <c r="H91" s="501">
        <f>$G$30*D94</f>
        <v>0</v>
      </c>
      <c r="I91" s="506"/>
      <c r="J91" s="501">
        <f>$J$30*Verhandlungsblatt_Übersicht!$V26</f>
        <v>0</v>
      </c>
      <c r="L91" s="501">
        <f>$L$30*Verhandlungsblatt_Übersicht!AK26</f>
        <v>0</v>
      </c>
    </row>
    <row r="92" spans="1:13" ht="21" customHeight="1" x14ac:dyDescent="0.25">
      <c r="B92" s="450" t="s">
        <v>410</v>
      </c>
      <c r="C92" s="451"/>
      <c r="D92" s="452"/>
      <c r="E92" s="451"/>
      <c r="F92" s="451"/>
      <c r="G92" s="452"/>
      <c r="H92" s="520">
        <f>$G$30*Verhandlungsblatt_Übersicht!$G$22</f>
        <v>0</v>
      </c>
      <c r="I92" s="506"/>
      <c r="J92" s="520">
        <f>$J$30*Verhandlungsblatt_Übersicht!$V$22</f>
        <v>0</v>
      </c>
      <c r="L92" s="520">
        <f>$L$30*Verhandlungsblatt_Übersicht!$AK$22</f>
        <v>0</v>
      </c>
    </row>
    <row r="93" spans="1:13" ht="27" x14ac:dyDescent="0.25">
      <c r="B93" s="445"/>
      <c r="C93" s="387"/>
      <c r="D93" s="502" t="s">
        <v>220</v>
      </c>
      <c r="E93" s="762" t="s">
        <v>392</v>
      </c>
      <c r="F93" s="762"/>
      <c r="G93" s="130" t="s">
        <v>393</v>
      </c>
      <c r="H93" s="446" t="s">
        <v>394</v>
      </c>
      <c r="J93" s="446"/>
      <c r="L93" s="446"/>
    </row>
    <row r="94" spans="1:13" ht="15.75" customHeight="1" thickBot="1" x14ac:dyDescent="0.3">
      <c r="B94" s="539" t="s">
        <v>422</v>
      </c>
      <c r="C94" s="441"/>
      <c r="D94" s="522">
        <f>Fach_Pädagogisches_Personal!E24</f>
        <v>0</v>
      </c>
      <c r="E94" s="454">
        <f>Fach_Pädagogisches_Personal!K24</f>
        <v>0</v>
      </c>
      <c r="F94" s="442"/>
      <c r="G94" s="521">
        <f>+E94*D94</f>
        <v>0</v>
      </c>
      <c r="H94" s="443">
        <f>IFERROR(G94/H91,0)</f>
        <v>0</v>
      </c>
      <c r="I94" s="507"/>
      <c r="J94" s="443">
        <f>IFERROR(Verhandlungsblatt_Übersicht!$Z26/$J91,0)</f>
        <v>0</v>
      </c>
      <c r="L94" s="443">
        <f>IFERROR(Verhandlungsblatt_Übersicht!$AO26/FLS_VOR_TS!$L91,0)</f>
        <v>0</v>
      </c>
    </row>
    <row r="95" spans="1:13" ht="5.25" customHeight="1" thickTop="1" x14ac:dyDescent="0.25">
      <c r="B95" s="402"/>
      <c r="C95" s="387"/>
      <c r="D95" s="444"/>
      <c r="E95" s="406"/>
      <c r="F95" s="403"/>
      <c r="G95" s="171"/>
      <c r="H95" s="404"/>
      <c r="I95" s="507"/>
      <c r="J95" s="404"/>
      <c r="L95" s="404"/>
    </row>
    <row r="96" spans="1:13" ht="13.5" x14ac:dyDescent="0.25">
      <c r="B96" s="405" t="s">
        <v>416</v>
      </c>
      <c r="C96" s="387"/>
      <c r="D96" s="444"/>
      <c r="E96" s="406">
        <f>IF($D94=0,0,Leitung_Koordinatoren!L21)</f>
        <v>0</v>
      </c>
      <c r="F96" s="406"/>
      <c r="G96" s="171">
        <f>IF($D$94=0,0,Leitung_Koordinatoren!$K21)</f>
        <v>0</v>
      </c>
      <c r="H96" s="404">
        <f>IFERROR($G96/H92,0)</f>
        <v>0</v>
      </c>
      <c r="I96" s="508"/>
      <c r="J96" s="404">
        <f>IFERROR(IF(Verhandlungsblatt_Übersicht!V26=0,0,Verhandlungsblatt_Übersicht!$Z$28/FLS_VOR_TS!$J92),0)</f>
        <v>0</v>
      </c>
      <c r="L96" s="404">
        <f>IFERROR(IF(Verhandlungsblatt_Übersicht!AK26=0,0,Verhandlungsblatt_Übersicht!$AO$28/FLS_VOR_TS!$L92),0)</f>
        <v>0</v>
      </c>
    </row>
    <row r="97" spans="1:15" ht="13.5" x14ac:dyDescent="0.25">
      <c r="B97" s="405" t="s">
        <v>417</v>
      </c>
      <c r="C97" s="387"/>
      <c r="D97" s="444"/>
      <c r="E97" s="406">
        <f>IF($D94=0,0,Leitung_Koordinatoren!L22)</f>
        <v>0</v>
      </c>
      <c r="F97" s="406"/>
      <c r="G97" s="171">
        <f>IF($D$94=0,0,Leitung_Koordinatoren!$K22)</f>
        <v>0</v>
      </c>
      <c r="H97" s="404">
        <f>IFERROR($G97/$H$92,0)</f>
        <v>0</v>
      </c>
      <c r="J97" s="404">
        <f>IFERROR(IF(Verhandlungsblatt_Übersicht!V26=0,0,Verhandlungsblatt_Übersicht!$Z$29/FLS_VOR_TS!$J92),0)</f>
        <v>0</v>
      </c>
      <c r="L97" s="404">
        <f>IFERROR(IF(Verhandlungsblatt_Übersicht!AK26=0,0,Verhandlungsblatt_Übersicht!$AO$29/FLS_VOR_TS!$L92),0)</f>
        <v>0</v>
      </c>
    </row>
    <row r="98" spans="1:15" ht="13.5" x14ac:dyDescent="0.25">
      <c r="B98" s="405" t="s">
        <v>418</v>
      </c>
      <c r="C98" s="387"/>
      <c r="D98" s="444"/>
      <c r="E98" s="406">
        <f>IF($D94=0,0,Verwaltung!L21)</f>
        <v>0</v>
      </c>
      <c r="F98" s="406"/>
      <c r="G98" s="403">
        <f>IF($D$94=0,0,Verwaltung!$K$21)</f>
        <v>0</v>
      </c>
      <c r="H98" s="404">
        <f>IFERROR(G98/H92,0)</f>
        <v>0</v>
      </c>
      <c r="J98" s="404">
        <f>IFERROR(IF(Verhandlungsblatt_Übersicht!V26=0,0,Verhandlungsblatt_Übersicht!$Z$37/FLS_VOR_TS!$J92),0)</f>
        <v>0</v>
      </c>
      <c r="L98" s="404">
        <f>IFERROR(IF(Verhandlungsblatt_Übersicht!AK26=0,0,Verhandlungsblatt_Übersicht!$AO$37/FLS_VOR_TS!$L92),0)</f>
        <v>0</v>
      </c>
      <c r="O98" s="17"/>
    </row>
    <row r="99" spans="1:15" ht="13.5" x14ac:dyDescent="0.25">
      <c r="B99" s="405" t="s">
        <v>419</v>
      </c>
      <c r="C99" s="387"/>
      <c r="D99" s="444"/>
      <c r="E99" s="406"/>
      <c r="F99" s="406"/>
      <c r="G99" s="171">
        <f>IF($D$94=0,0,SUM(Beauftragtenwesen!$K$25+Ausbildung!$J$25))</f>
        <v>0</v>
      </c>
      <c r="H99" s="407">
        <f>IFERROR($G99/H92,0)</f>
        <v>0</v>
      </c>
      <c r="J99" s="407">
        <f>IFERROR(IF(Verhandlungsblatt_Übersicht!V26=0,0,Verhandlungsblatt_Übersicht!$Z$38/FLS_VOR_TS!$J92),0)</f>
        <v>0</v>
      </c>
      <c r="L99" s="407">
        <f>IFERROR(IF(Verhandlungsblatt_Übersicht!AK26=0,0,Verhandlungsblatt_Übersicht!$AO$38/FLS_VOR_TS!$L92),0)</f>
        <v>0</v>
      </c>
    </row>
    <row r="100" spans="1:15" ht="13.5" x14ac:dyDescent="0.25">
      <c r="B100" s="408" t="s">
        <v>412</v>
      </c>
      <c r="C100" s="440"/>
      <c r="D100" s="503">
        <f>Ind_Leistung_FoBi!F51+Ind_Leistung_FoBi!F25</f>
        <v>0</v>
      </c>
      <c r="E100" s="406">
        <f>E94</f>
        <v>0</v>
      </c>
      <c r="F100" s="403"/>
      <c r="G100" s="171">
        <f>IF(Verhandlungsblatt_Übersicht!E26=0,0,E100*D100)</f>
        <v>0</v>
      </c>
      <c r="H100" s="404">
        <f>IFERROR(G100/H91,0)</f>
        <v>0</v>
      </c>
      <c r="J100" s="404">
        <f>IFERROR(((Ind_Leistung_FoBi!K51+Ind_Leistung_FoBi!K25)*Verhandlungsblatt_Übersicht!X26)/FLS_VOR_TS!J91,0)</f>
        <v>0</v>
      </c>
      <c r="L100" s="404">
        <f>IFERROR(((Ind_Leistung_FoBi!P51+Ind_Leistung_FoBi!P25)*Verhandlungsblatt_Übersicht!AM26)/FLS_VOR_TS!L91,0)</f>
        <v>0</v>
      </c>
    </row>
    <row r="101" spans="1:15" s="524" customFormat="1" ht="15.75" thickBot="1" x14ac:dyDescent="0.3">
      <c r="A101" s="523"/>
      <c r="B101" s="547" t="s">
        <v>401</v>
      </c>
      <c r="C101" s="548"/>
      <c r="D101" s="549"/>
      <c r="E101" s="550"/>
      <c r="F101" s="550"/>
      <c r="G101" s="551">
        <f>SUM(G94:G100)</f>
        <v>0</v>
      </c>
      <c r="H101" s="552">
        <f>SUM(H94:H100)</f>
        <v>0</v>
      </c>
      <c r="J101" s="552">
        <f>SUM(J94:J100)</f>
        <v>0</v>
      </c>
      <c r="L101" s="552">
        <f>SUM(L94:L100)</f>
        <v>0</v>
      </c>
    </row>
    <row r="102" spans="1:15" s="524" customFormat="1" ht="15.75" thickTop="1" x14ac:dyDescent="0.25">
      <c r="A102" s="523"/>
      <c r="B102" s="525" t="s">
        <v>402</v>
      </c>
      <c r="C102" s="526"/>
      <c r="D102" s="527"/>
      <c r="E102" s="528"/>
      <c r="F102" s="528"/>
      <c r="G102" s="528"/>
      <c r="H102" s="529">
        <f>IFERROR(IF(Verhandlungsblatt_Übersicht!E26=0,0,Sachkosten!$L$81/H35),0)</f>
        <v>0</v>
      </c>
      <c r="J102" s="529">
        <f>IFERROR(IF(Verhandlungsblatt_Übersicht!V26=0,0,Sachkosten!Q$81/J92),0)</f>
        <v>0</v>
      </c>
      <c r="L102" s="529">
        <f>IFERROR(IF(Verhandlungsblatt_Übersicht!$AK$25=0,0,Sachkosten!V$81/$L92),0)</f>
        <v>0</v>
      </c>
    </row>
    <row r="103" spans="1:15" s="537" customFormat="1" ht="15.75" thickBot="1" x14ac:dyDescent="0.3">
      <c r="A103" s="530"/>
      <c r="B103" s="531" t="s">
        <v>403</v>
      </c>
      <c r="C103" s="532"/>
      <c r="D103" s="533"/>
      <c r="E103" s="534"/>
      <c r="F103" s="534"/>
      <c r="G103" s="535">
        <f>+G101+G102</f>
        <v>0</v>
      </c>
      <c r="H103" s="536">
        <f>H101+H102</f>
        <v>0</v>
      </c>
      <c r="J103" s="536">
        <f>J101+J102</f>
        <v>0</v>
      </c>
      <c r="K103" s="538"/>
      <c r="L103" s="536">
        <f>L101+L102</f>
        <v>0</v>
      </c>
      <c r="M103" s="538"/>
    </row>
    <row r="104" spans="1:15" ht="14.25" thickTop="1" x14ac:dyDescent="0.25">
      <c r="B104" s="408" t="s">
        <v>404</v>
      </c>
      <c r="C104" s="687"/>
      <c r="D104" s="444"/>
      <c r="E104" s="403"/>
      <c r="F104" s="403"/>
      <c r="G104" s="171">
        <f>C104*G94</f>
        <v>0</v>
      </c>
      <c r="H104" s="404" t="e">
        <f>G104/H91</f>
        <v>#DIV/0!</v>
      </c>
      <c r="J104" s="689"/>
      <c r="L104" s="690"/>
    </row>
    <row r="105" spans="1:15" ht="13.5" x14ac:dyDescent="0.25">
      <c r="B105" s="409" t="s">
        <v>405</v>
      </c>
      <c r="C105" s="688"/>
      <c r="D105" s="444"/>
      <c r="E105" s="403"/>
      <c r="F105" s="403"/>
      <c r="G105" s="171">
        <f>H105*H91</f>
        <v>0</v>
      </c>
      <c r="H105" s="404">
        <f>C105</f>
        <v>0</v>
      </c>
      <c r="J105" s="689"/>
      <c r="L105" s="690">
        <v>4</v>
      </c>
    </row>
    <row r="106" spans="1:15" ht="13.5" x14ac:dyDescent="0.25">
      <c r="B106" s="410" t="s">
        <v>406</v>
      </c>
      <c r="C106" s="411"/>
      <c r="D106" s="456"/>
      <c r="E106" s="412"/>
      <c r="F106" s="412"/>
      <c r="G106" s="171">
        <f>SUM(G104:G105)</f>
        <v>0</v>
      </c>
      <c r="H106" s="413" t="e">
        <f>H104+H105</f>
        <v>#DIV/0!</v>
      </c>
      <c r="J106" s="413">
        <f>J104+J105</f>
        <v>0</v>
      </c>
      <c r="L106" s="413">
        <f>L104+L105</f>
        <v>4</v>
      </c>
    </row>
    <row r="107" spans="1:15" ht="14.25" thickBot="1" x14ac:dyDescent="0.3">
      <c r="B107" s="418" t="s">
        <v>407</v>
      </c>
      <c r="C107" s="414"/>
      <c r="D107" s="457"/>
      <c r="E107" s="415"/>
      <c r="F107" s="415"/>
      <c r="G107" s="546">
        <f>G103+G106</f>
        <v>0</v>
      </c>
      <c r="H107" s="417" t="e">
        <f>H103+H106</f>
        <v>#DIV/0!</v>
      </c>
      <c r="I107" s="509"/>
      <c r="J107" s="417">
        <f>J103+J106</f>
        <v>0</v>
      </c>
      <c r="L107" s="417">
        <f>L103+L106</f>
        <v>4</v>
      </c>
    </row>
    <row r="108" spans="1:15" ht="14.25" thickTop="1" x14ac:dyDescent="0.25"/>
    <row r="109" spans="1:15" ht="13.5" x14ac:dyDescent="0.25"/>
    <row r="110" spans="1:15" ht="13.5" x14ac:dyDescent="0.25"/>
  </sheetData>
  <mergeCells count="11">
    <mergeCell ref="C8:D8"/>
    <mergeCell ref="C3:D3"/>
    <mergeCell ref="C4:D4"/>
    <mergeCell ref="C5:D5"/>
    <mergeCell ref="C6:D6"/>
    <mergeCell ref="C7:D7"/>
    <mergeCell ref="C9:D9"/>
    <mergeCell ref="C10:D10"/>
    <mergeCell ref="C11:D11"/>
    <mergeCell ref="C12:D12"/>
    <mergeCell ref="C13:D13"/>
  </mergeCells>
  <dataValidations disablePrompts="1" count="2">
    <dataValidation allowBlank="1" showInputMessage="1" showErrorMessage="1" sqref="E55:F55 E74:F74 E93:F93 E36:F36" xr:uid="{8CF48BD9-9A2B-4058-B739-9CD37FF531CE}"/>
    <dataValidation type="list" allowBlank="1" showInputMessage="1" showErrorMessage="1" sqref="F75:F76 F56:F57 F94:F95" xr:uid="{A79FCBA6-D400-4BCF-8774-E0E54291D5B2}">
      <formula1>Tarif</formula1>
    </dataValidation>
  </dataValidations>
  <pageMargins left="0.7" right="0.7" top="0.75" bottom="0.75" header="0.3" footer="0.3"/>
  <pageSetup paperSize="9" scale="31" fitToHeight="0" orientation="portrait"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ED126D-C386-4D79-A6D5-C39CDAE4437E}">
  <sheetPr codeName="Tabelle15">
    <tabColor rgb="FFFF0000"/>
    <pageSetUpPr fitToPage="1"/>
  </sheetPr>
  <dimension ref="A1:Q110"/>
  <sheetViews>
    <sheetView showGridLines="0" topLeftCell="C6" zoomScale="130" zoomScaleNormal="130" workbookViewId="0">
      <selection activeCell="C12" sqref="C12:D13"/>
    </sheetView>
  </sheetViews>
  <sheetFormatPr baseColWidth="10" defaultColWidth="11.42578125" defaultRowHeight="15" customHeight="1" x14ac:dyDescent="0.25"/>
  <cols>
    <col min="1" max="1" width="4.7109375" style="12" bestFit="1" customWidth="1"/>
    <col min="2" max="2" width="54.5703125" style="11" customWidth="1"/>
    <col min="3" max="3" width="28.42578125" style="11" customWidth="1"/>
    <col min="4" max="4" width="17.7109375" style="455" bestFit="1" customWidth="1"/>
    <col min="5" max="5" width="17.140625" style="11" customWidth="1"/>
    <col min="6" max="6" width="13.7109375" style="11" customWidth="1"/>
    <col min="7" max="7" width="18.28515625" style="11" bestFit="1" customWidth="1"/>
    <col min="8" max="8" width="21.85546875" style="11" customWidth="1"/>
    <col min="9" max="9" width="1.28515625" style="11" customWidth="1"/>
    <col min="10" max="10" width="26.28515625" style="11" customWidth="1"/>
    <col min="11" max="11" width="1.42578125" style="11" customWidth="1"/>
    <col min="12" max="12" width="26.28515625" style="11" customWidth="1"/>
    <col min="13" max="13" width="28" style="11" bestFit="1" customWidth="1"/>
    <col min="14" max="14" width="28.7109375" style="11" bestFit="1" customWidth="1"/>
    <col min="15" max="16384" width="11.42578125" style="11"/>
  </cols>
  <sheetData>
    <row r="1" spans="1:17" s="8" customFormat="1" ht="26.25" x14ac:dyDescent="0.4">
      <c r="A1" s="7"/>
      <c r="B1" s="269" t="s">
        <v>387</v>
      </c>
      <c r="C1" s="270"/>
      <c r="D1" s="510"/>
      <c r="E1" s="553"/>
      <c r="F1" s="9"/>
      <c r="G1" s="9"/>
      <c r="H1" s="9"/>
      <c r="I1" s="9"/>
      <c r="J1" s="9"/>
      <c r="K1" s="9"/>
      <c r="L1" s="9"/>
      <c r="M1" s="9"/>
      <c r="N1" s="9"/>
      <c r="O1" s="7"/>
      <c r="P1" s="7"/>
      <c r="Q1" s="7"/>
    </row>
    <row r="2" spans="1:17" ht="14.25" thickBot="1" x14ac:dyDescent="0.3">
      <c r="A2" s="9"/>
      <c r="B2" s="10"/>
      <c r="C2" s="10"/>
      <c r="D2" s="458"/>
      <c r="E2" s="9"/>
      <c r="F2" s="9"/>
      <c r="G2" s="9"/>
      <c r="H2" s="9"/>
      <c r="I2" s="9"/>
      <c r="J2" s="9"/>
      <c r="K2" s="9"/>
      <c r="L2" s="9"/>
      <c r="M2" s="9"/>
      <c r="N2" s="9"/>
      <c r="O2" s="9"/>
      <c r="P2" s="9"/>
      <c r="Q2" s="9"/>
    </row>
    <row r="3" spans="1:17" ht="27.75" customHeight="1" x14ac:dyDescent="0.25">
      <c r="A3" s="9"/>
      <c r="B3" s="273" t="str">
        <f>Stammdatenblatt!$B3</f>
        <v>Name Leistungsträger</v>
      </c>
      <c r="C3" s="1199">
        <f>Stammdatenblatt!$D$3</f>
        <v>0</v>
      </c>
      <c r="D3" s="1200"/>
      <c r="E3" s="9"/>
      <c r="F3" s="9"/>
      <c r="G3" s="9"/>
      <c r="H3" s="9"/>
      <c r="I3" s="9"/>
      <c r="J3" s="9"/>
      <c r="K3" s="9"/>
      <c r="L3" s="9"/>
      <c r="M3" s="9"/>
      <c r="N3" s="9"/>
      <c r="O3" s="9"/>
      <c r="P3" s="9"/>
      <c r="Q3" s="9"/>
    </row>
    <row r="4" spans="1:17" ht="27.75" customHeight="1" x14ac:dyDescent="0.25">
      <c r="A4" s="9"/>
      <c r="B4" s="274" t="str">
        <f>Stammdatenblatt!$B4</f>
        <v>Name/ Anschrift des Leistungserbringers</v>
      </c>
      <c r="C4" s="1201">
        <f>Stammdatenblatt!$D$4</f>
        <v>0</v>
      </c>
      <c r="D4" s="1202"/>
      <c r="E4" s="9"/>
      <c r="F4" s="9"/>
      <c r="G4" s="9"/>
      <c r="H4" s="9"/>
      <c r="I4" s="9"/>
      <c r="J4" s="9"/>
      <c r="K4" s="9"/>
      <c r="L4" s="9"/>
      <c r="M4" s="9"/>
      <c r="N4" s="9"/>
      <c r="O4" s="9"/>
      <c r="P4" s="9"/>
      <c r="Q4" s="9"/>
    </row>
    <row r="5" spans="1:17" ht="27.75" customHeight="1" x14ac:dyDescent="0.25">
      <c r="A5" s="9"/>
      <c r="B5" s="274" t="str">
        <f>Stammdatenblatt!$B5</f>
        <v>Name/ Anschrift der Einrichtung</v>
      </c>
      <c r="C5" s="1193">
        <f>Stammdatenblatt!$D$5</f>
        <v>0</v>
      </c>
      <c r="D5" s="1194"/>
      <c r="E5" s="9"/>
      <c r="F5" s="9"/>
      <c r="G5" s="9"/>
      <c r="H5" s="9"/>
      <c r="I5" s="9"/>
      <c r="J5" s="9"/>
      <c r="K5" s="9"/>
      <c r="L5" s="9"/>
      <c r="M5" s="9"/>
      <c r="N5" s="9"/>
      <c r="O5" s="9"/>
      <c r="P5" s="9"/>
      <c r="Q5" s="9"/>
    </row>
    <row r="6" spans="1:17" ht="16.5" customHeight="1" x14ac:dyDescent="0.25">
      <c r="A6" s="9"/>
      <c r="B6" s="274" t="str">
        <f>Stammdatenblatt!$B6</f>
        <v>Tarif</v>
      </c>
      <c r="C6" s="1201">
        <f>Stammdatenblatt!$D$6</f>
        <v>0</v>
      </c>
      <c r="D6" s="1202"/>
      <c r="E6" s="9"/>
      <c r="F6" s="9"/>
      <c r="G6" s="9"/>
      <c r="H6" s="9"/>
      <c r="I6" s="9"/>
      <c r="J6" s="9"/>
      <c r="K6" s="9"/>
      <c r="L6" s="9"/>
      <c r="M6" s="9"/>
      <c r="N6" s="9"/>
      <c r="O6" s="9"/>
      <c r="P6" s="9"/>
      <c r="Q6" s="9"/>
    </row>
    <row r="7" spans="1:17" ht="19.5" customHeight="1" x14ac:dyDescent="0.25">
      <c r="A7" s="9"/>
      <c r="B7" s="274" t="str">
        <f>Stammdatenblatt!$B7</f>
        <v>Rechtskreis</v>
      </c>
      <c r="C7" s="1193">
        <f>Stammdatenblatt!$D$7</f>
        <v>0</v>
      </c>
      <c r="D7" s="1194"/>
      <c r="E7" s="9"/>
      <c r="F7" s="9"/>
      <c r="G7" s="9"/>
      <c r="H7" s="9"/>
      <c r="I7" s="9"/>
      <c r="J7" s="9"/>
      <c r="K7" s="9"/>
      <c r="L7" s="9"/>
      <c r="M7" s="9"/>
      <c r="N7" s="9"/>
      <c r="O7" s="9"/>
      <c r="P7" s="9"/>
      <c r="Q7" s="9"/>
    </row>
    <row r="8" spans="1:17" ht="13.5" x14ac:dyDescent="0.25">
      <c r="A8" s="9"/>
      <c r="B8" s="275" t="str">
        <f>Stammdatenblatt!$B8</f>
        <v>Leistungen gemäß §§</v>
      </c>
      <c r="C8" s="1193">
        <f>Stammdatenblatt!$D$8</f>
        <v>0</v>
      </c>
      <c r="D8" s="1194"/>
      <c r="E8" s="9"/>
      <c r="F8" s="9"/>
      <c r="G8" s="9"/>
      <c r="H8" s="9"/>
      <c r="I8" s="9"/>
      <c r="J8" s="9"/>
      <c r="K8" s="9"/>
      <c r="L8" s="9"/>
      <c r="M8" s="9"/>
      <c r="N8" s="9"/>
      <c r="O8" s="9"/>
      <c r="P8" s="9"/>
      <c r="Q8" s="9"/>
    </row>
    <row r="9" spans="1:17" ht="13.5" x14ac:dyDescent="0.25">
      <c r="A9" s="9"/>
      <c r="B9" s="274" t="str">
        <f>Stammdatenblatt!$B9</f>
        <v>Maßnahme</v>
      </c>
      <c r="C9" s="1193">
        <f>Stammdatenblatt!$D$9</f>
        <v>0</v>
      </c>
      <c r="D9" s="1194"/>
      <c r="E9" s="9"/>
      <c r="F9" s="9"/>
      <c r="G9" s="9"/>
      <c r="H9" s="9"/>
      <c r="I9" s="9"/>
      <c r="J9" s="9"/>
      <c r="K9" s="9"/>
      <c r="L9" s="9"/>
      <c r="M9" s="9"/>
      <c r="N9" s="9"/>
      <c r="O9" s="9"/>
      <c r="P9" s="9"/>
      <c r="Q9" s="9"/>
    </row>
    <row r="10" spans="1:17" ht="13.5" x14ac:dyDescent="0.25">
      <c r="A10" s="9"/>
      <c r="B10" s="275" t="str">
        <f>Stammdatenblatt!$B10</f>
        <v>Ort der Leistung</v>
      </c>
      <c r="C10" s="1193">
        <f>Stammdatenblatt!$D$10</f>
        <v>0</v>
      </c>
      <c r="D10" s="1194"/>
      <c r="E10" s="9"/>
      <c r="F10" s="9"/>
      <c r="G10" s="9"/>
      <c r="H10" s="9"/>
      <c r="I10" s="9"/>
      <c r="J10" s="9"/>
      <c r="K10" s="9"/>
      <c r="L10" s="9"/>
      <c r="M10" s="9"/>
      <c r="N10" s="9"/>
      <c r="O10" s="9"/>
      <c r="P10" s="9"/>
      <c r="Q10" s="9"/>
    </row>
    <row r="11" spans="1:17" s="8" customFormat="1" x14ac:dyDescent="0.25">
      <c r="A11" s="9"/>
      <c r="B11" s="275" t="str">
        <f>Stammdatenblatt!$B11</f>
        <v>Aktenzeichen (falls vorhanden)</v>
      </c>
      <c r="C11" s="1193">
        <f>Stammdatenblatt!$D$11</f>
        <v>0</v>
      </c>
      <c r="D11" s="1194"/>
      <c r="E11" s="9"/>
      <c r="F11" s="9"/>
      <c r="G11" s="9"/>
      <c r="H11" s="9"/>
      <c r="I11" s="9"/>
      <c r="J11" s="9"/>
      <c r="K11" s="9"/>
      <c r="L11" s="9"/>
      <c r="M11" s="9"/>
      <c r="N11" s="9"/>
      <c r="O11" s="9"/>
      <c r="P11" s="9"/>
      <c r="Q11" s="9"/>
    </row>
    <row r="12" spans="1:17" s="8" customFormat="1" x14ac:dyDescent="0.25">
      <c r="A12" s="7"/>
      <c r="B12" s="276" t="str">
        <f>Stammdatenblatt!$B12</f>
        <v>Vereinbarungszeitraum ab MM/JJJJ</v>
      </c>
      <c r="C12" s="1195" t="str">
        <f>IF(Stammdatenblatt!$D12="","",Stammdatenblatt!$D12)</f>
        <v/>
      </c>
      <c r="D12" s="1196"/>
      <c r="E12" s="9"/>
      <c r="F12" s="9"/>
      <c r="G12" s="9"/>
      <c r="H12" s="9"/>
      <c r="I12" s="9"/>
      <c r="J12" s="9"/>
      <c r="K12" s="9"/>
      <c r="L12" s="9"/>
      <c r="M12" s="9"/>
      <c r="N12" s="9"/>
      <c r="O12" s="7"/>
      <c r="P12" s="7"/>
      <c r="Q12" s="7"/>
    </row>
    <row r="13" spans="1:17" s="8" customFormat="1" ht="15.75" thickBot="1" x14ac:dyDescent="0.3">
      <c r="A13" s="7"/>
      <c r="B13" s="277" t="str">
        <f>Stammdatenblatt!$B13</f>
        <v>Stand des Datenblattes TT/MM/JJJJ</v>
      </c>
      <c r="C13" s="1197" t="str">
        <f>IF(Stammdatenblatt!$D13="","",Stammdatenblatt!$D13)</f>
        <v/>
      </c>
      <c r="D13" s="1198"/>
      <c r="E13" s="7"/>
      <c r="F13" s="9"/>
      <c r="G13" s="9"/>
      <c r="H13" s="9"/>
      <c r="I13" s="9"/>
      <c r="J13" s="9"/>
      <c r="K13" s="9"/>
      <c r="L13" s="9"/>
      <c r="M13" s="9"/>
      <c r="N13" s="9"/>
      <c r="O13" s="7"/>
      <c r="P13" s="7"/>
      <c r="Q13" s="7"/>
    </row>
    <row r="14" spans="1:17" s="8" customFormat="1" ht="27.75" thickBot="1" x14ac:dyDescent="0.3">
      <c r="A14" s="7"/>
      <c r="B14" s="9"/>
      <c r="C14" s="9"/>
      <c r="D14" s="459"/>
      <c r="E14" s="7"/>
      <c r="F14" s="9"/>
      <c r="G14" s="511" t="s">
        <v>388</v>
      </c>
      <c r="H14" s="512"/>
      <c r="I14" s="9"/>
      <c r="J14" s="436" t="s">
        <v>63</v>
      </c>
      <c r="K14" s="11"/>
      <c r="L14" s="437" t="s">
        <v>64</v>
      </c>
      <c r="M14" s="9"/>
      <c r="N14" s="9"/>
      <c r="O14" s="7"/>
      <c r="P14" s="7"/>
      <c r="Q14" s="7"/>
    </row>
    <row r="15" spans="1:17" s="8" customFormat="1" ht="15.75" hidden="1" thickBot="1" x14ac:dyDescent="0.3">
      <c r="A15" s="7"/>
      <c r="B15" s="7"/>
      <c r="C15" s="7"/>
      <c r="D15" s="459"/>
      <c r="E15" s="7"/>
      <c r="F15" s="9"/>
      <c r="G15" s="9"/>
      <c r="H15" s="9"/>
      <c r="I15" s="9"/>
      <c r="J15" s="9"/>
      <c r="K15" s="9"/>
      <c r="L15" s="9"/>
      <c r="M15" s="9"/>
      <c r="N15" s="9"/>
      <c r="O15" s="7"/>
      <c r="P15" s="7"/>
      <c r="Q15" s="7"/>
    </row>
    <row r="16" spans="1:17" ht="14.25" hidden="1" thickBot="1" x14ac:dyDescent="0.3"/>
    <row r="17" spans="2:14" ht="27.75" hidden="1" thickBot="1" x14ac:dyDescent="0.3">
      <c r="B17" s="399" t="s">
        <v>62</v>
      </c>
      <c r="C17" s="400"/>
      <c r="D17" s="401"/>
      <c r="E17" s="400"/>
      <c r="F17" s="400"/>
      <c r="G17" s="400"/>
      <c r="H17" s="400"/>
      <c r="J17" s="436" t="s">
        <v>63</v>
      </c>
      <c r="L17" s="437" t="s">
        <v>64</v>
      </c>
    </row>
    <row r="18" spans="2:14" ht="41.25" hidden="1" thickBot="1" x14ac:dyDescent="0.3">
      <c r="B18" s="191" t="s">
        <v>65</v>
      </c>
      <c r="C18" s="192" t="s">
        <v>66</v>
      </c>
      <c r="D18" s="460" t="s">
        <v>67</v>
      </c>
      <c r="E18" s="193" t="s">
        <v>68</v>
      </c>
      <c r="F18" s="194" t="s">
        <v>69</v>
      </c>
      <c r="G18" s="194" t="s">
        <v>70</v>
      </c>
      <c r="H18" s="386" t="s">
        <v>71</v>
      </c>
      <c r="J18" s="381"/>
      <c r="L18" s="381"/>
    </row>
    <row r="19" spans="2:14" ht="14.25" hidden="1" thickBot="1" x14ac:dyDescent="0.3">
      <c r="B19" s="187" t="s">
        <v>72</v>
      </c>
      <c r="C19" s="387">
        <v>365.25</v>
      </c>
      <c r="D19" s="461">
        <f>C19/7</f>
        <v>52.178571428571431</v>
      </c>
      <c r="E19" s="13">
        <v>39</v>
      </c>
      <c r="F19" s="388">
        <f>E19/5</f>
        <v>7.8</v>
      </c>
      <c r="G19" s="389">
        <f>D19*E19</f>
        <v>2034.9642857142858</v>
      </c>
      <c r="H19" s="186"/>
      <c r="J19" s="382"/>
      <c r="L19" s="382"/>
    </row>
    <row r="20" spans="2:14" ht="14.25" hidden="1" thickBot="1" x14ac:dyDescent="0.3">
      <c r="B20" s="187" t="s">
        <v>73</v>
      </c>
      <c r="C20" s="387">
        <v>104.06</v>
      </c>
      <c r="D20" s="444"/>
      <c r="E20" s="388"/>
      <c r="F20" s="388"/>
      <c r="G20" s="388"/>
      <c r="H20" s="186"/>
      <c r="J20" s="382"/>
      <c r="L20" s="382"/>
    </row>
    <row r="21" spans="2:14" ht="14.25" hidden="1" thickBot="1" x14ac:dyDescent="0.3">
      <c r="B21" s="187" t="s">
        <v>74</v>
      </c>
      <c r="C21" s="387">
        <v>9.6669999999999998</v>
      </c>
      <c r="D21" s="444"/>
      <c r="E21" s="388"/>
      <c r="F21" s="388">
        <f>$F19</f>
        <v>7.8</v>
      </c>
      <c r="G21" s="388">
        <f>$F19*C21</f>
        <v>75.402599999999993</v>
      </c>
      <c r="H21" s="186"/>
      <c r="J21" s="382"/>
      <c r="L21" s="382"/>
    </row>
    <row r="22" spans="2:14" ht="14.25" hidden="1" thickBot="1" x14ac:dyDescent="0.3">
      <c r="B22" s="187" t="s">
        <v>75</v>
      </c>
      <c r="C22" s="387">
        <f>C19-C20-C21-C23</f>
        <v>251.523</v>
      </c>
      <c r="D22" s="444"/>
      <c r="E22" s="388"/>
      <c r="F22" s="388"/>
      <c r="G22" s="388"/>
      <c r="H22" s="186"/>
      <c r="J22" s="382"/>
      <c r="L22" s="382"/>
    </row>
    <row r="23" spans="2:14" ht="14.25" hidden="1" thickBot="1" x14ac:dyDescent="0.3">
      <c r="B23" s="187" t="s">
        <v>76</v>
      </c>
      <c r="C23" s="195"/>
      <c r="D23" s="444"/>
      <c r="E23" s="388"/>
      <c r="F23" s="388">
        <f>F$19</f>
        <v>7.8</v>
      </c>
      <c r="G23" s="388">
        <f>C23*$F19</f>
        <v>0</v>
      </c>
      <c r="H23" s="390"/>
      <c r="J23" s="392"/>
      <c r="L23" s="434"/>
    </row>
    <row r="24" spans="2:14" ht="14.25" hidden="1" thickBot="1" x14ac:dyDescent="0.3">
      <c r="B24" s="187" t="s">
        <v>77</v>
      </c>
      <c r="C24" s="195"/>
      <c r="D24" s="444"/>
      <c r="E24" s="388"/>
      <c r="F24" s="388">
        <f>F$19</f>
        <v>7.8</v>
      </c>
      <c r="G24" s="388">
        <f>C24*$F19</f>
        <v>0</v>
      </c>
      <c r="H24" s="390"/>
      <c r="J24" s="392"/>
      <c r="L24" s="434"/>
    </row>
    <row r="25" spans="2:14" ht="14.25" hidden="1" thickBot="1" x14ac:dyDescent="0.3">
      <c r="B25" s="189" t="s">
        <v>78</v>
      </c>
      <c r="C25" s="196"/>
      <c r="D25" s="462"/>
      <c r="E25" s="190"/>
      <c r="F25" s="190">
        <f>F$19</f>
        <v>7.8</v>
      </c>
      <c r="G25" s="190">
        <f>C25*$F19</f>
        <v>0</v>
      </c>
      <c r="H25" s="391"/>
      <c r="J25" s="393"/>
      <c r="L25" s="435"/>
      <c r="M25" s="14"/>
      <c r="N25" s="14"/>
    </row>
    <row r="26" spans="2:14" ht="15" customHeight="1" x14ac:dyDescent="0.25">
      <c r="B26" s="394"/>
      <c r="C26" s="395"/>
      <c r="D26" s="463"/>
      <c r="E26" s="395"/>
      <c r="F26" s="395"/>
      <c r="G26" s="396"/>
      <c r="H26" s="386"/>
      <c r="J26" s="381"/>
      <c r="L26" s="381"/>
      <c r="M26" s="15"/>
      <c r="N26" s="15"/>
    </row>
    <row r="27" spans="2:14" x14ac:dyDescent="0.25">
      <c r="B27" s="188" t="s">
        <v>79</v>
      </c>
      <c r="C27" s="397"/>
      <c r="D27" s="464"/>
      <c r="E27" s="397"/>
      <c r="F27" s="397"/>
      <c r="G27" s="516">
        <f>Jahresarbeitszeit!$F$27</f>
        <v>0</v>
      </c>
      <c r="H27" s="186"/>
      <c r="J27" s="518">
        <f>Jahresarbeitszeit!$I$27</f>
        <v>0</v>
      </c>
      <c r="L27" s="518">
        <f>Jahresarbeitszeit!$K$27</f>
        <v>0</v>
      </c>
    </row>
    <row r="28" spans="2:14" ht="13.5" x14ac:dyDescent="0.25">
      <c r="B28" s="188"/>
      <c r="C28" s="397"/>
      <c r="D28" s="464"/>
      <c r="E28" s="397"/>
      <c r="F28" s="397"/>
      <c r="G28" s="388"/>
      <c r="H28" s="186"/>
      <c r="J28" s="382"/>
      <c r="L28" s="382"/>
    </row>
    <row r="29" spans="2:14" ht="14.25" thickBot="1" x14ac:dyDescent="0.3">
      <c r="B29" s="189" t="s">
        <v>80</v>
      </c>
      <c r="C29" s="190"/>
      <c r="D29" s="462"/>
      <c r="E29" s="190"/>
      <c r="F29" s="190"/>
      <c r="G29" s="513">
        <f>Jahresarbeitszeit!$F$29</f>
        <v>0</v>
      </c>
      <c r="H29" s="514"/>
      <c r="J29" s="515">
        <f>Jahresarbeitszeit!$I$29</f>
        <v>0</v>
      </c>
      <c r="L29" s="515">
        <f>Jahresarbeitszeit!$K$29</f>
        <v>0</v>
      </c>
    </row>
    <row r="30" spans="2:14" ht="15.75" thickBot="1" x14ac:dyDescent="0.3">
      <c r="B30" s="373" t="s">
        <v>81</v>
      </c>
      <c r="C30" s="374"/>
      <c r="D30" s="465"/>
      <c r="E30" s="375"/>
      <c r="F30" s="376"/>
      <c r="G30" s="517">
        <f>Jahresarbeitszeit!$F$30</f>
        <v>0</v>
      </c>
      <c r="H30" s="377" t="s">
        <v>82</v>
      </c>
      <c r="J30" s="519">
        <f>Jahresarbeitszeit!$I$30</f>
        <v>0</v>
      </c>
      <c r="K30" s="507"/>
      <c r="L30" s="519">
        <f>Jahresarbeitszeit!$K$30</f>
        <v>0</v>
      </c>
    </row>
    <row r="31" spans="2:14" ht="13.5" x14ac:dyDescent="0.25">
      <c r="C31" s="131"/>
      <c r="F31" s="132"/>
    </row>
    <row r="32" spans="2:14" ht="13.5" x14ac:dyDescent="0.25">
      <c r="C32" s="131"/>
      <c r="F32" s="132"/>
    </row>
    <row r="33" spans="1:15" ht="27" x14ac:dyDescent="0.25">
      <c r="B33" s="700" t="s">
        <v>389</v>
      </c>
      <c r="C33" s="701"/>
      <c r="D33" s="702"/>
      <c r="E33" s="701"/>
      <c r="F33" s="701"/>
      <c r="G33" s="702"/>
      <c r="H33" s="703"/>
      <c r="I33" s="506"/>
      <c r="J33" s="436" t="s">
        <v>63</v>
      </c>
      <c r="L33" s="437" t="s">
        <v>64</v>
      </c>
    </row>
    <row r="34" spans="1:15" ht="21" customHeight="1" x14ac:dyDescent="0.25">
      <c r="B34" s="447" t="s">
        <v>390</v>
      </c>
      <c r="C34" s="448"/>
      <c r="D34" s="449"/>
      <c r="E34" s="448"/>
      <c r="F34" s="448"/>
      <c r="G34" s="449"/>
      <c r="H34" s="501">
        <f>$G$30*D37</f>
        <v>0</v>
      </c>
      <c r="I34" s="506"/>
      <c r="J34" s="501">
        <f>Verhandlungsblatt_Übersicht!$V$23*FLS_NACH_TS!$G$30</f>
        <v>0</v>
      </c>
      <c r="L34" s="501">
        <f>Verhandlungsblatt_Übersicht!$AK$23*FLS_NACH_TS!$G$30</f>
        <v>0</v>
      </c>
    </row>
    <row r="35" spans="1:15" ht="21" customHeight="1" x14ac:dyDescent="0.25">
      <c r="B35" s="450" t="s">
        <v>391</v>
      </c>
      <c r="C35" s="451"/>
      <c r="D35" s="452"/>
      <c r="E35" s="451"/>
      <c r="F35" s="451"/>
      <c r="G35" s="452"/>
      <c r="H35" s="520">
        <f>$G$30*Verhandlungsblatt_Übersicht!$G$22</f>
        <v>0</v>
      </c>
      <c r="I35" s="506"/>
      <c r="J35" s="520">
        <f>$J$30*Verhandlungsblatt_Übersicht!$V$22</f>
        <v>0</v>
      </c>
      <c r="L35" s="520">
        <f>$L$30*Verhandlungsblatt_Übersicht!AK22</f>
        <v>0</v>
      </c>
    </row>
    <row r="36" spans="1:15" ht="27" x14ac:dyDescent="0.25">
      <c r="B36" s="445"/>
      <c r="C36" s="387"/>
      <c r="D36" s="502" t="s">
        <v>220</v>
      </c>
      <c r="E36" s="762" t="s">
        <v>392</v>
      </c>
      <c r="F36" s="762"/>
      <c r="G36" s="130" t="s">
        <v>393</v>
      </c>
      <c r="H36" s="446" t="s">
        <v>394</v>
      </c>
      <c r="J36" s="446" t="s">
        <v>394</v>
      </c>
      <c r="L36" s="446" t="s">
        <v>394</v>
      </c>
    </row>
    <row r="37" spans="1:15" ht="15.75" customHeight="1" thickBot="1" x14ac:dyDescent="0.3">
      <c r="B37" s="539" t="s">
        <v>395</v>
      </c>
      <c r="C37" s="441"/>
      <c r="D37" s="522">
        <f>Fach_Pädagogisches_Personal!E21</f>
        <v>0</v>
      </c>
      <c r="E37" s="454">
        <f>Fach_Pädagogisches_Personal!O21</f>
        <v>0</v>
      </c>
      <c r="F37" s="442"/>
      <c r="G37" s="521">
        <f>E37*D37</f>
        <v>0</v>
      </c>
      <c r="H37" s="443">
        <f>IFERROR(G37/H34,0)</f>
        <v>0</v>
      </c>
      <c r="I37" s="507"/>
      <c r="J37" s="443">
        <f>IFERROR(Verhandlungsblatt_Übersicht!$AD23/J34,0)</f>
        <v>0</v>
      </c>
      <c r="L37" s="443">
        <f>IFERROR(Verhandlungsblatt_Übersicht!$AS23/FLS_NACH_TS!$L34,0)</f>
        <v>0</v>
      </c>
    </row>
    <row r="38" spans="1:15" ht="5.25" customHeight="1" thickTop="1" x14ac:dyDescent="0.25">
      <c r="B38" s="402"/>
      <c r="C38" s="387"/>
      <c r="D38" s="444"/>
      <c r="E38" s="406"/>
      <c r="F38" s="403"/>
      <c r="G38" s="171"/>
      <c r="H38" s="404"/>
      <c r="I38" s="507"/>
      <c r="J38" s="404"/>
      <c r="L38" s="404"/>
    </row>
    <row r="39" spans="1:15" ht="13.5" x14ac:dyDescent="0.25">
      <c r="B39" s="405" t="s">
        <v>396</v>
      </c>
      <c r="C39" s="387"/>
      <c r="D39" s="444"/>
      <c r="E39" s="406">
        <f>IF(D37=0,0,Leitung_Koordinatoren!$O21)</f>
        <v>0</v>
      </c>
      <c r="F39" s="406"/>
      <c r="G39" s="171">
        <f>IF(D37=0,0,Leitung_Koordinatoren!$N21)</f>
        <v>0</v>
      </c>
      <c r="H39" s="404">
        <f>IFERROR($G39/H35,0)</f>
        <v>0</v>
      </c>
      <c r="I39" s="508"/>
      <c r="J39" s="404">
        <f>IFERROR(IF(Verhandlungsblatt_Übersicht!E23=0,0,Verhandlungsblatt_Übersicht!$AD$28/FLS_NACH_TS!$J35),0)</f>
        <v>0</v>
      </c>
      <c r="L39" s="404">
        <f>IFERROR(IF(Verhandlungsblatt_Übersicht!E23=0,0,Verhandlungsblatt_Übersicht!$AS$28/FLS_NACH_TS!$L35),0)</f>
        <v>0</v>
      </c>
    </row>
    <row r="40" spans="1:15" ht="13.5" x14ac:dyDescent="0.25">
      <c r="B40" s="405" t="s">
        <v>397</v>
      </c>
      <c r="C40" s="387"/>
      <c r="D40" s="444"/>
      <c r="E40" s="406">
        <f>IF(D37=0,0,Leitung_Koordinatoren!$O22)</f>
        <v>0</v>
      </c>
      <c r="F40" s="406"/>
      <c r="G40" s="171">
        <f>IF(D37=0,0,Leitung_Koordinatoren!$N22)</f>
        <v>0</v>
      </c>
      <c r="H40" s="404">
        <f>IFERROR($G40/$H$35,0)</f>
        <v>0</v>
      </c>
      <c r="J40" s="404">
        <f>IFERROR(IF(Verhandlungsblatt_Übersicht!E23=0,0,Verhandlungsblatt_Übersicht!$AD$29/FLS_NACH_TS!$J35),0)</f>
        <v>0</v>
      </c>
      <c r="L40" s="404">
        <f>IFERROR(IF(Verhandlungsblatt_Übersicht!E23=0,0,Verhandlungsblatt_Übersicht!$AS$29/FLS_NACH_TS!$L35),0)</f>
        <v>0</v>
      </c>
    </row>
    <row r="41" spans="1:15" ht="13.5" x14ac:dyDescent="0.25">
      <c r="B41" s="405" t="s">
        <v>398</v>
      </c>
      <c r="C41" s="387"/>
      <c r="D41" s="444"/>
      <c r="E41" s="406">
        <f>IF(D37=0,0,Verwaltung!$O$21)</f>
        <v>0</v>
      </c>
      <c r="F41" s="406"/>
      <c r="G41" s="403">
        <f>IF(D37=0,0,Verwaltung!$N$21)</f>
        <v>0</v>
      </c>
      <c r="H41" s="404">
        <f>IFERROR(G41/H35,0)</f>
        <v>0</v>
      </c>
      <c r="J41" s="404">
        <f>IFERROR(IF(Verhandlungsblatt_Übersicht!E23=0,0,Verhandlungsblatt_Übersicht!$AD$37/FLS_NACH_TS!$J35),0)</f>
        <v>0</v>
      </c>
      <c r="L41" s="404">
        <f>IFERROR(IF(Verhandlungsblatt_Übersicht!E23=0,0,Verhandlungsblatt_Übersicht!$AS$37/FLS_NACH_TS!$L35),0)</f>
        <v>0</v>
      </c>
      <c r="O41" s="17"/>
    </row>
    <row r="42" spans="1:15" ht="13.5" x14ac:dyDescent="0.25">
      <c r="B42" s="405" t="s">
        <v>399</v>
      </c>
      <c r="C42" s="387"/>
      <c r="D42" s="444"/>
      <c r="E42" s="406"/>
      <c r="F42" s="406"/>
      <c r="G42" s="171">
        <f>IF(D37=0,0,SUM(Beauftragtenwesen!$N$25+Ausbildung!$M$25))</f>
        <v>0</v>
      </c>
      <c r="H42" s="407">
        <f>IFERROR($G42/H35,0)</f>
        <v>0</v>
      </c>
      <c r="J42" s="407">
        <f>IFERROR(IF(Verhandlungsblatt_Übersicht!E23=0,0,Verhandlungsblatt_Übersicht!$AD$38/FLS_NACH_TS!$J35),0)</f>
        <v>0</v>
      </c>
      <c r="L42" s="407">
        <f>IFERROR(IF(Verhandlungsblatt_Übersicht!E23=0,0,Verhandlungsblatt_Übersicht!$AS$38/FLS_NACH_TS!$L35),0)</f>
        <v>0</v>
      </c>
    </row>
    <row r="43" spans="1:15" ht="13.5" x14ac:dyDescent="0.25">
      <c r="B43" s="408" t="s">
        <v>400</v>
      </c>
      <c r="C43" s="440"/>
      <c r="D43" s="503">
        <f>+Ind_Leistung_FoBi!F22+Ind_Leistung_FoBi!F48</f>
        <v>0</v>
      </c>
      <c r="E43" s="406">
        <f>E37</f>
        <v>0</v>
      </c>
      <c r="F43" s="403"/>
      <c r="G43" s="171">
        <f>IF(D37=0,0,D43*E43)</f>
        <v>0</v>
      </c>
      <c r="H43" s="404">
        <f>IFERROR(G43/H34,0)</f>
        <v>0</v>
      </c>
      <c r="J43" s="404">
        <f>IFERROR(((Ind_Leistung_FoBi!K48+Ind_Leistung_FoBi!K22)*Verhandlungsblatt_Übersicht!AB23)/FLS_NACH_TS!J34,0)</f>
        <v>0</v>
      </c>
      <c r="L43" s="404">
        <f>IFERROR(((Ind_Leistung_FoBi!P48+Ind_Leistung_FoBi!P22)*Verhandlungsblatt_Übersicht!AQ23)/FLS_NACH_TS!L34,0)</f>
        <v>0</v>
      </c>
    </row>
    <row r="44" spans="1:15" s="524" customFormat="1" ht="15.75" thickBot="1" x14ac:dyDescent="0.3">
      <c r="A44" s="523"/>
      <c r="B44" s="547" t="s">
        <v>401</v>
      </c>
      <c r="C44" s="548"/>
      <c r="D44" s="549"/>
      <c r="E44" s="550"/>
      <c r="F44" s="550"/>
      <c r="G44" s="551">
        <f>SUM(G37:G43)</f>
        <v>0</v>
      </c>
      <c r="H44" s="552">
        <f>SUM(H37:H43)</f>
        <v>0</v>
      </c>
      <c r="J44" s="552">
        <f>IFERROR(SUM(J37:J43),0)</f>
        <v>0</v>
      </c>
      <c r="L44" s="552">
        <f>SUM(L37:L43)</f>
        <v>0</v>
      </c>
    </row>
    <row r="45" spans="1:15" s="524" customFormat="1" ht="15.75" thickTop="1" x14ac:dyDescent="0.25">
      <c r="A45" s="523"/>
      <c r="B45" s="525" t="s">
        <v>402</v>
      </c>
      <c r="C45" s="526"/>
      <c r="D45" s="527"/>
      <c r="E45" s="528"/>
      <c r="F45" s="528"/>
      <c r="G45" s="528"/>
      <c r="H45" s="529">
        <f>IFERROR(IF(Verhandlungsblatt_Übersicht!E23=0,0,Sachkosten!$L$81/H35),0)</f>
        <v>0</v>
      </c>
      <c r="J45" s="529">
        <f>IFERROR(IF(Verhandlungsblatt_Übersicht!V23=0,0,Sachkosten!Q$81/J35),0)</f>
        <v>0</v>
      </c>
      <c r="L45" s="529">
        <f>IFERROR(IF(Verhandlungsblatt_Übersicht!E23=0,0,Sachkosten!V$81/$L35),0)</f>
        <v>0</v>
      </c>
    </row>
    <row r="46" spans="1:15" s="537" customFormat="1" ht="15.75" thickBot="1" x14ac:dyDescent="0.3">
      <c r="A46" s="530"/>
      <c r="B46" s="531" t="s">
        <v>403</v>
      </c>
      <c r="C46" s="532"/>
      <c r="D46" s="533"/>
      <c r="E46" s="534"/>
      <c r="F46" s="534"/>
      <c r="G46" s="535">
        <f>+G44+G45</f>
        <v>0</v>
      </c>
      <c r="H46" s="536">
        <f>H44+H45</f>
        <v>0</v>
      </c>
      <c r="J46" s="536">
        <f>J44+J45</f>
        <v>0</v>
      </c>
      <c r="K46" s="538"/>
      <c r="L46" s="536">
        <f>L44+L45</f>
        <v>0</v>
      </c>
      <c r="M46" s="538"/>
    </row>
    <row r="47" spans="1:15" ht="14.25" thickTop="1" x14ac:dyDescent="0.25">
      <c r="B47" s="408" t="s">
        <v>404</v>
      </c>
      <c r="C47" s="687">
        <v>0.03</v>
      </c>
      <c r="D47" s="444"/>
      <c r="E47" s="403"/>
      <c r="F47" s="403"/>
      <c r="G47" s="171">
        <f>C47*G37</f>
        <v>0</v>
      </c>
      <c r="H47" s="404" t="e">
        <f>G47/H34</f>
        <v>#DIV/0!</v>
      </c>
      <c r="J47" s="689" t="e">
        <f>0.03*Verhandlungsblatt_Übersicht!AD23/J34</f>
        <v>#DIV/0!</v>
      </c>
      <c r="L47" s="690" t="e">
        <f>0.03*Verhandlungsblatt_Übersicht!AS23/FLS_NACH_TS!L34</f>
        <v>#DIV/0!</v>
      </c>
    </row>
    <row r="48" spans="1:15" ht="13.5" x14ac:dyDescent="0.25">
      <c r="B48" s="409" t="s">
        <v>405</v>
      </c>
      <c r="C48" s="688"/>
      <c r="D48" s="444"/>
      <c r="E48" s="403"/>
      <c r="F48" s="403"/>
      <c r="G48" s="171">
        <f>H48*H34</f>
        <v>0</v>
      </c>
      <c r="H48" s="404">
        <f>C48</f>
        <v>0</v>
      </c>
      <c r="J48" s="689"/>
      <c r="L48" s="690"/>
    </row>
    <row r="49" spans="1:15" ht="13.5" x14ac:dyDescent="0.25">
      <c r="B49" s="410" t="s">
        <v>406</v>
      </c>
      <c r="C49" s="411"/>
      <c r="D49" s="456"/>
      <c r="E49" s="412"/>
      <c r="F49" s="412"/>
      <c r="G49" s="171">
        <f>+G48+G47</f>
        <v>0</v>
      </c>
      <c r="H49" s="413" t="e">
        <f>H47+H48</f>
        <v>#DIV/0!</v>
      </c>
      <c r="J49" s="413" t="e">
        <f>J47+J48</f>
        <v>#DIV/0!</v>
      </c>
      <c r="L49" s="413" t="e">
        <f>L47+L48</f>
        <v>#DIV/0!</v>
      </c>
    </row>
    <row r="50" spans="1:15" ht="14.25" thickBot="1" x14ac:dyDescent="0.3">
      <c r="B50" s="418" t="s">
        <v>407</v>
      </c>
      <c r="C50" s="414"/>
      <c r="D50" s="457"/>
      <c r="E50" s="415"/>
      <c r="F50" s="415"/>
      <c r="G50" s="546">
        <f>G46+G49</f>
        <v>0</v>
      </c>
      <c r="H50" s="417" t="e">
        <f>+H49+H46</f>
        <v>#DIV/0!</v>
      </c>
      <c r="I50" s="509"/>
      <c r="J50" s="417" t="e">
        <f>J46+J49</f>
        <v>#DIV/0!</v>
      </c>
      <c r="L50" s="417" t="e">
        <f>L46+L49</f>
        <v>#DIV/0!</v>
      </c>
    </row>
    <row r="51" spans="1:15" ht="20.25" customHeight="1" thickTop="1" x14ac:dyDescent="0.25">
      <c r="B51" s="18"/>
      <c r="C51" s="19"/>
      <c r="D51" s="466"/>
      <c r="E51" s="19"/>
      <c r="F51" s="19"/>
      <c r="G51" s="19"/>
      <c r="H51" s="20"/>
      <c r="I51" s="509"/>
    </row>
    <row r="52" spans="1:15" ht="27" x14ac:dyDescent="0.25">
      <c r="B52" s="700" t="s">
        <v>408</v>
      </c>
      <c r="C52" s="701"/>
      <c r="D52" s="702"/>
      <c r="E52" s="701"/>
      <c r="F52" s="701"/>
      <c r="G52" s="702"/>
      <c r="H52" s="703"/>
      <c r="I52" s="506"/>
      <c r="J52" s="436" t="s">
        <v>63</v>
      </c>
      <c r="L52" s="437" t="s">
        <v>64</v>
      </c>
    </row>
    <row r="53" spans="1:15" ht="21" customHeight="1" x14ac:dyDescent="0.25">
      <c r="B53" s="447" t="s">
        <v>409</v>
      </c>
      <c r="C53" s="448"/>
      <c r="D53" s="449"/>
      <c r="E53" s="448"/>
      <c r="F53" s="448"/>
      <c r="G53" s="449"/>
      <c r="H53" s="501">
        <f>$G$30*D56</f>
        <v>0</v>
      </c>
      <c r="I53" s="506"/>
      <c r="J53" s="501">
        <f>$J$30*Verhandlungsblatt_Übersicht!$V24</f>
        <v>0</v>
      </c>
      <c r="L53" s="501">
        <f>$L$30*Verhandlungsblatt_Übersicht!AK24</f>
        <v>0</v>
      </c>
    </row>
    <row r="54" spans="1:15" ht="21" customHeight="1" x14ac:dyDescent="0.25">
      <c r="B54" s="450" t="s">
        <v>410</v>
      </c>
      <c r="C54" s="451"/>
      <c r="D54" s="452"/>
      <c r="E54" s="451"/>
      <c r="F54" s="451"/>
      <c r="G54" s="452"/>
      <c r="H54" s="520">
        <f>$G$30*Verhandlungsblatt_Übersicht!$G$22</f>
        <v>0</v>
      </c>
      <c r="I54" s="506"/>
      <c r="J54" s="520">
        <f>$J$30*Verhandlungsblatt_Übersicht!$V$22</f>
        <v>0</v>
      </c>
      <c r="L54" s="520">
        <f>$L$30*Verhandlungsblatt_Übersicht!$AK$22</f>
        <v>0</v>
      </c>
    </row>
    <row r="55" spans="1:15" ht="27" x14ac:dyDescent="0.25">
      <c r="B55" s="445"/>
      <c r="C55" s="387"/>
      <c r="D55" s="502" t="s">
        <v>220</v>
      </c>
      <c r="E55" s="762" t="s">
        <v>392</v>
      </c>
      <c r="F55" s="762"/>
      <c r="G55" s="130" t="s">
        <v>393</v>
      </c>
      <c r="H55" s="446" t="s">
        <v>394</v>
      </c>
      <c r="J55" s="446"/>
      <c r="L55" s="446"/>
    </row>
    <row r="56" spans="1:15" ht="15.75" customHeight="1" thickBot="1" x14ac:dyDescent="0.3">
      <c r="B56" s="539" t="s">
        <v>411</v>
      </c>
      <c r="C56" s="441"/>
      <c r="D56" s="522">
        <f>Fach_Pädagogisches_Personal!E22</f>
        <v>0</v>
      </c>
      <c r="E56" s="454">
        <f>Verhandlungsblatt_Übersicht!M22</f>
        <v>0</v>
      </c>
      <c r="F56" s="442"/>
      <c r="G56" s="521">
        <f>E56*D56</f>
        <v>0</v>
      </c>
      <c r="H56" s="443">
        <f>IFERROR(G56/H53,0)</f>
        <v>0</v>
      </c>
      <c r="I56" s="507"/>
      <c r="J56" s="443">
        <f>IFERROR(Verhandlungsblatt_Übersicht!$AD24/J53,0)</f>
        <v>0</v>
      </c>
      <c r="L56" s="443">
        <f>IFERROR(Verhandlungsblatt_Übersicht!$AS24/FLS_NACH_TS!$L53,0)</f>
        <v>0</v>
      </c>
    </row>
    <row r="57" spans="1:15" ht="5.25" customHeight="1" thickTop="1" x14ac:dyDescent="0.25">
      <c r="B57" s="402"/>
      <c r="C57" s="387"/>
      <c r="D57" s="444"/>
      <c r="E57" s="406"/>
      <c r="F57" s="403"/>
      <c r="G57" s="171"/>
      <c r="H57" s="404"/>
      <c r="I57" s="507"/>
      <c r="J57" s="404"/>
      <c r="L57" s="404"/>
    </row>
    <row r="58" spans="1:15" ht="13.5" x14ac:dyDescent="0.25">
      <c r="B58" s="405" t="s">
        <v>396</v>
      </c>
      <c r="C58" s="387"/>
      <c r="D58" s="444"/>
      <c r="E58" s="406">
        <f>IF(D56=0,0,Leitung_Koordinatoren!$O21)</f>
        <v>0</v>
      </c>
      <c r="F58" s="406"/>
      <c r="G58" s="171">
        <f>IF(D56=0,0,Leitung_Koordinatoren!$N21)</f>
        <v>0</v>
      </c>
      <c r="H58" s="404">
        <f>IFERROR($G58/H54,0)</f>
        <v>0</v>
      </c>
      <c r="I58" s="508"/>
      <c r="J58" s="404">
        <f>IFERROR(IF(Verhandlungsblatt_Übersicht!V24=0,0,Verhandlungsblatt_Übersicht!$AD$28/FLS_NACH_TS!$J54),0)</f>
        <v>0</v>
      </c>
      <c r="L58" s="404">
        <f>IFERROR(IF(Verhandlungsblatt_Übersicht!E24=0,0,Verhandlungsblatt_Übersicht!$AS$28/FLS_NACH_TS!$L54),0)</f>
        <v>0</v>
      </c>
    </row>
    <row r="59" spans="1:15" ht="13.5" x14ac:dyDescent="0.25">
      <c r="B59" s="405" t="s">
        <v>397</v>
      </c>
      <c r="C59" s="387"/>
      <c r="D59" s="444"/>
      <c r="E59" s="406">
        <f>IF(D56=0,0,Leitung_Koordinatoren!$O22)</f>
        <v>0</v>
      </c>
      <c r="F59" s="406"/>
      <c r="G59" s="171">
        <f>IF(D56=0,0,Leitung_Koordinatoren!$N22)</f>
        <v>0</v>
      </c>
      <c r="H59" s="404">
        <f>IFERROR($G59/$H$54,0)</f>
        <v>0</v>
      </c>
      <c r="J59" s="404">
        <f>IFERROR(IF(Verhandlungsblatt_Übersicht!V24=0,0,Verhandlungsblatt_Übersicht!$AD$29/FLS_NACH_TS!$J54),0)</f>
        <v>0</v>
      </c>
      <c r="L59" s="404">
        <f>IFERROR(IF(Verhandlungsblatt_Übersicht!E24=0,0,Verhandlungsblatt_Übersicht!$AS$29/FLS_NACH_TS!$L54),0)</f>
        <v>0</v>
      </c>
    </row>
    <row r="60" spans="1:15" ht="13.5" x14ac:dyDescent="0.25">
      <c r="B60" s="405" t="s">
        <v>398</v>
      </c>
      <c r="C60" s="387"/>
      <c r="D60" s="444"/>
      <c r="E60" s="406">
        <f>IF(D56=0,0,Verwaltung!$O$21)</f>
        <v>0</v>
      </c>
      <c r="F60" s="406"/>
      <c r="G60" s="403">
        <f>IF(D56=0,0,Verwaltung!$O$21)</f>
        <v>0</v>
      </c>
      <c r="H60" s="404">
        <f>IFERROR(G60/H54,0)</f>
        <v>0</v>
      </c>
      <c r="J60" s="404">
        <f>IFERROR(IF(Verhandlungsblatt_Übersicht!V24=0,0,Verhandlungsblatt_Übersicht!$AD$37/FLS_NACH_TS!$J54),0)</f>
        <v>0</v>
      </c>
      <c r="L60" s="404">
        <f>IFERROR(IF(Verhandlungsblatt_Übersicht!E24=0,0,Verhandlungsblatt_Übersicht!$AS$37/FLS_NACH_TS!$L54),0)</f>
        <v>0</v>
      </c>
      <c r="O60" s="17"/>
    </row>
    <row r="61" spans="1:15" ht="13.5" x14ac:dyDescent="0.25">
      <c r="B61" s="405" t="s">
        <v>399</v>
      </c>
      <c r="C61" s="387"/>
      <c r="D61" s="444"/>
      <c r="E61" s="406"/>
      <c r="F61" s="406"/>
      <c r="G61" s="171">
        <f>IF(D56=0,0,SUM(Beauftragtenwesen!$O$25+Ausbildung!$N$25))</f>
        <v>0</v>
      </c>
      <c r="H61" s="407">
        <f>IFERROR($G61/H54,0)</f>
        <v>0</v>
      </c>
      <c r="J61" s="407">
        <f>IFERROR(IF(Verhandlungsblatt_Übersicht!V24=0,0,Verhandlungsblatt_Übersicht!$AD$38/FLS_NACH_TS!$J54),0)</f>
        <v>0</v>
      </c>
      <c r="L61" s="407">
        <f>IFERROR(IF(Verhandlungsblatt_Übersicht!E24=0,0,Verhandlungsblatt_Übersicht!$AS$38/FLS_NACH_TS!$L54),0)</f>
        <v>0</v>
      </c>
    </row>
    <row r="62" spans="1:15" ht="13.5" x14ac:dyDescent="0.25">
      <c r="B62" s="408" t="s">
        <v>412</v>
      </c>
      <c r="C62" s="440"/>
      <c r="D62" s="503">
        <f>Ind_Leistung_FoBi!F23+Ind_Leistung_FoBi!F49</f>
        <v>0</v>
      </c>
      <c r="E62" s="406">
        <f>E56</f>
        <v>0</v>
      </c>
      <c r="F62" s="403"/>
      <c r="G62" s="171">
        <f>IF(D56=0,0,E62*D62)</f>
        <v>0</v>
      </c>
      <c r="H62" s="404">
        <f>IFERROR(G62/H53,0)</f>
        <v>0</v>
      </c>
      <c r="J62" s="404">
        <f>IFERROR(((Ind_Leistung_FoBi!K49+Ind_Leistung_FoBi!K23)*Verhandlungsblatt_Übersicht!AB24)/FLS_NACH_TS!J53,0)</f>
        <v>0</v>
      </c>
      <c r="L62" s="404">
        <f>IFERROR(((Ind_Leistung_FoBi!P49+Ind_Leistung_FoBi!P23)*Verhandlungsblatt_Übersicht!AQ24)/FLS_NACH_TS!L53,0)</f>
        <v>0</v>
      </c>
    </row>
    <row r="63" spans="1:15" s="524" customFormat="1" ht="15.75" thickBot="1" x14ac:dyDescent="0.3">
      <c r="A63" s="523"/>
      <c r="B63" s="547" t="s">
        <v>401</v>
      </c>
      <c r="C63" s="548"/>
      <c r="D63" s="549"/>
      <c r="E63" s="550"/>
      <c r="F63" s="550"/>
      <c r="G63" s="763">
        <f>SUM(G56:G62)</f>
        <v>0</v>
      </c>
      <c r="H63" s="552">
        <f>SUM(H56:H62)</f>
        <v>0</v>
      </c>
      <c r="J63" s="552">
        <f>SUM(J56:J62)</f>
        <v>0</v>
      </c>
      <c r="L63" s="552">
        <f>SUM(L56:L62)</f>
        <v>0</v>
      </c>
    </row>
    <row r="64" spans="1:15" s="524" customFormat="1" ht="15.75" thickTop="1" x14ac:dyDescent="0.25">
      <c r="A64" s="523"/>
      <c r="B64" s="525" t="s">
        <v>402</v>
      </c>
      <c r="C64" s="526"/>
      <c r="D64" s="527"/>
      <c r="E64" s="528"/>
      <c r="F64" s="528"/>
      <c r="G64" s="528"/>
      <c r="H64" s="529">
        <f>IFERROR(IF(Verhandlungsblatt_Übersicht!E24=0,0,Sachkosten!$L$81/H35),0)</f>
        <v>0</v>
      </c>
      <c r="J64" s="529">
        <f>IFERROR(IF(Verhandlungsblatt_Übersicht!V24=0,0,Sachkosten!Q$81/J54),0)</f>
        <v>0</v>
      </c>
      <c r="L64" s="529">
        <f>IFERROR(IF(Verhandlungsblatt_Übersicht!E24=0,0,Sachkosten!V$81/$L54),0)</f>
        <v>0</v>
      </c>
    </row>
    <row r="65" spans="1:15" s="537" customFormat="1" ht="15.75" thickBot="1" x14ac:dyDescent="0.3">
      <c r="A65" s="530"/>
      <c r="B65" s="531" t="s">
        <v>403</v>
      </c>
      <c r="C65" s="532"/>
      <c r="D65" s="533"/>
      <c r="E65" s="534"/>
      <c r="F65" s="534"/>
      <c r="G65" s="535">
        <f>+G63+G64</f>
        <v>0</v>
      </c>
      <c r="H65" s="536">
        <f>H63+H64</f>
        <v>0</v>
      </c>
      <c r="J65" s="536">
        <f>J63+J64</f>
        <v>0</v>
      </c>
      <c r="K65" s="538"/>
      <c r="L65" s="536">
        <f>L63+L64</f>
        <v>0</v>
      </c>
      <c r="M65" s="538"/>
    </row>
    <row r="66" spans="1:15" ht="14.25" thickTop="1" x14ac:dyDescent="0.25">
      <c r="B66" s="408" t="s">
        <v>404</v>
      </c>
      <c r="C66" s="687"/>
      <c r="D66" s="444"/>
      <c r="E66" s="403"/>
      <c r="F66" s="403"/>
      <c r="G66" s="171">
        <f>C66*G56</f>
        <v>0</v>
      </c>
      <c r="H66" s="404" t="e">
        <f>G66/H53</f>
        <v>#DIV/0!</v>
      </c>
      <c r="J66" s="689"/>
      <c r="L66" s="690"/>
    </row>
    <row r="67" spans="1:15" ht="13.5" x14ac:dyDescent="0.25">
      <c r="B67" s="409" t="s">
        <v>423</v>
      </c>
      <c r="C67" s="688"/>
      <c r="D67" s="444"/>
      <c r="E67" s="403"/>
      <c r="F67" s="403"/>
      <c r="G67" s="171">
        <f>H67*H53</f>
        <v>0</v>
      </c>
      <c r="H67" s="404">
        <f>C67</f>
        <v>0</v>
      </c>
      <c r="J67" s="689">
        <v>3.5</v>
      </c>
      <c r="L67" s="690">
        <v>3.5</v>
      </c>
    </row>
    <row r="68" spans="1:15" s="524" customFormat="1" x14ac:dyDescent="0.25">
      <c r="A68" s="523"/>
      <c r="B68" s="540" t="s">
        <v>406</v>
      </c>
      <c r="C68" s="541"/>
      <c r="D68" s="542"/>
      <c r="E68" s="543"/>
      <c r="F68" s="543"/>
      <c r="G68" s="544">
        <f>SUM(G66:G67)</f>
        <v>0</v>
      </c>
      <c r="H68" s="413" t="e">
        <f>H66+H67</f>
        <v>#DIV/0!</v>
      </c>
      <c r="J68" s="545">
        <f>+J67+J66</f>
        <v>3.5</v>
      </c>
      <c r="L68" s="545">
        <f>+L67+L66</f>
        <v>3.5</v>
      </c>
    </row>
    <row r="69" spans="1:15" ht="14.25" thickBot="1" x14ac:dyDescent="0.3">
      <c r="B69" s="418" t="s">
        <v>407</v>
      </c>
      <c r="C69" s="414"/>
      <c r="D69" s="457"/>
      <c r="E69" s="415"/>
      <c r="F69" s="415"/>
      <c r="G69" s="416">
        <f>+G65+G68</f>
        <v>0</v>
      </c>
      <c r="H69" s="417" t="e">
        <f>H65+H68</f>
        <v>#DIV/0!</v>
      </c>
      <c r="I69" s="509"/>
      <c r="J69" s="417">
        <f>J65+J68</f>
        <v>3.5</v>
      </c>
      <c r="L69" s="417">
        <f>L65+L68</f>
        <v>3.5</v>
      </c>
    </row>
    <row r="70" spans="1:15" ht="14.25" thickTop="1" x14ac:dyDescent="0.25">
      <c r="H70" s="21"/>
    </row>
    <row r="71" spans="1:15" ht="27" x14ac:dyDescent="0.25">
      <c r="B71" s="700" t="s">
        <v>413</v>
      </c>
      <c r="C71" s="701"/>
      <c r="D71" s="702"/>
      <c r="E71" s="701"/>
      <c r="F71" s="701"/>
      <c r="G71" s="702"/>
      <c r="H71" s="703"/>
      <c r="I71" s="506"/>
      <c r="J71" s="436" t="s">
        <v>63</v>
      </c>
      <c r="L71" s="437" t="s">
        <v>64</v>
      </c>
    </row>
    <row r="72" spans="1:15" ht="21" customHeight="1" x14ac:dyDescent="0.25">
      <c r="B72" s="447" t="s">
        <v>414</v>
      </c>
      <c r="C72" s="448"/>
      <c r="D72" s="449"/>
      <c r="E72" s="448"/>
      <c r="F72" s="448"/>
      <c r="G72" s="449"/>
      <c r="H72" s="501">
        <f>$G$30*D75</f>
        <v>0</v>
      </c>
      <c r="I72" s="506"/>
      <c r="J72" s="501">
        <f>$J$30*Verhandlungsblatt_Übersicht!$V25</f>
        <v>0</v>
      </c>
      <c r="L72" s="501">
        <f>$L$30*Verhandlungsblatt_Übersicht!AK25</f>
        <v>0</v>
      </c>
    </row>
    <row r="73" spans="1:15" ht="21" customHeight="1" x14ac:dyDescent="0.25">
      <c r="B73" s="450" t="s">
        <v>410</v>
      </c>
      <c r="C73" s="451"/>
      <c r="D73" s="452"/>
      <c r="E73" s="451"/>
      <c r="F73" s="451"/>
      <c r="G73" s="452"/>
      <c r="H73" s="520">
        <f>$G$30*Verhandlungsblatt_Übersicht!$G$22</f>
        <v>0</v>
      </c>
      <c r="I73" s="506"/>
      <c r="J73" s="520">
        <f>$J$30*Verhandlungsblatt_Übersicht!$V$22</f>
        <v>0</v>
      </c>
      <c r="L73" s="520">
        <f>$L$30*Verhandlungsblatt_Übersicht!$AK$22</f>
        <v>0</v>
      </c>
    </row>
    <row r="74" spans="1:15" ht="27" x14ac:dyDescent="0.25">
      <c r="B74" s="445"/>
      <c r="C74" s="387"/>
      <c r="D74" s="502" t="s">
        <v>220</v>
      </c>
      <c r="E74" s="762" t="s">
        <v>392</v>
      </c>
      <c r="F74" s="762"/>
      <c r="G74" s="130" t="s">
        <v>393</v>
      </c>
      <c r="H74" s="446" t="s">
        <v>394</v>
      </c>
      <c r="J74" s="446"/>
      <c r="L74" s="446"/>
    </row>
    <row r="75" spans="1:15" ht="15.75" customHeight="1" thickBot="1" x14ac:dyDescent="0.3">
      <c r="B75" s="539" t="s">
        <v>415</v>
      </c>
      <c r="C75" s="441"/>
      <c r="D75" s="522">
        <f>Verhandlungsblatt_Übersicht!G25</f>
        <v>0</v>
      </c>
      <c r="E75" s="454">
        <f>Fach_Pädagogisches_Personal!O23</f>
        <v>0</v>
      </c>
      <c r="F75" s="442"/>
      <c r="G75" s="521">
        <f>E75*D75</f>
        <v>0</v>
      </c>
      <c r="H75" s="443">
        <f>IFERROR(G75/H72,0)</f>
        <v>0</v>
      </c>
      <c r="I75" s="507"/>
      <c r="J75" s="443">
        <f>IFERROR(Verhandlungsblatt_Übersicht!$AD25/$J72,0)</f>
        <v>0</v>
      </c>
      <c r="L75" s="443">
        <f>IFERROR(Verhandlungsblatt_Übersicht!$AS25/FLS_NACH_TS!$L72,0)</f>
        <v>0</v>
      </c>
    </row>
    <row r="76" spans="1:15" ht="5.25" customHeight="1" thickTop="1" x14ac:dyDescent="0.25">
      <c r="B76" s="402"/>
      <c r="C76" s="387"/>
      <c r="D76" s="444"/>
      <c r="E76" s="406"/>
      <c r="F76" s="403"/>
      <c r="G76" s="171"/>
      <c r="H76" s="404"/>
      <c r="I76" s="507"/>
      <c r="J76" s="404"/>
      <c r="L76" s="404"/>
    </row>
    <row r="77" spans="1:15" ht="13.5" x14ac:dyDescent="0.25">
      <c r="B77" s="405" t="s">
        <v>416</v>
      </c>
      <c r="C77" s="387"/>
      <c r="D77" s="444"/>
      <c r="E77" s="406">
        <f>IF($D75=0,0,Leitung_Koordinatoren!O$21)</f>
        <v>0</v>
      </c>
      <c r="F77" s="406"/>
      <c r="G77" s="171">
        <f>IF($D75=0,0,Leitung_Koordinatoren!N$21)</f>
        <v>0</v>
      </c>
      <c r="H77" s="404">
        <f>IFERROR($G77/H73,0)</f>
        <v>0</v>
      </c>
      <c r="I77" s="508"/>
      <c r="J77" s="404">
        <f>IFERROR(IF(Verhandlungsblatt_Übersicht!V25=0,0,Verhandlungsblatt_Übersicht!$AD$28/FLS_NACH_TS!$J73),0)</f>
        <v>0</v>
      </c>
      <c r="L77" s="404">
        <f>IFERROR(IF(Verhandlungsblatt_Übersicht!E25=0,0,Verhandlungsblatt_Übersicht!$AS$28/FLS_NACH_TS!$L73),0)</f>
        <v>0</v>
      </c>
    </row>
    <row r="78" spans="1:15" ht="13.5" x14ac:dyDescent="0.25">
      <c r="B78" s="405" t="s">
        <v>417</v>
      </c>
      <c r="C78" s="387"/>
      <c r="D78" s="444"/>
      <c r="E78" s="406">
        <f>IF($D76=0,0,Leitung_Koordinatoren!O$22)</f>
        <v>0</v>
      </c>
      <c r="F78" s="406"/>
      <c r="G78" s="171">
        <f>IF($D75=0,0,Leitung_Koordinatoren!N$22)</f>
        <v>0</v>
      </c>
      <c r="H78" s="404">
        <f>IFERROR($G78/$H$73,0)</f>
        <v>0</v>
      </c>
      <c r="J78" s="404">
        <f>IFERROR(IF(Verhandlungsblatt_Übersicht!V25=0,0,Verhandlungsblatt_Übersicht!$AD$29/FLS_NACH_TS!$J73),0)</f>
        <v>0</v>
      </c>
      <c r="L78" s="404">
        <f>IFERROR(IF(Verhandlungsblatt_Übersicht!E25=0,0,Verhandlungsblatt_Übersicht!$AS$29/FLS_NACH_TS!$L73),0)</f>
        <v>0</v>
      </c>
    </row>
    <row r="79" spans="1:15" ht="13.5" x14ac:dyDescent="0.25">
      <c r="B79" s="405" t="s">
        <v>418</v>
      </c>
      <c r="C79" s="387"/>
      <c r="D79" s="444"/>
      <c r="E79" s="406">
        <f>IF($D75=0,0,Verwaltung!L$21)</f>
        <v>0</v>
      </c>
      <c r="F79" s="406"/>
      <c r="G79" s="403">
        <f>IF($D75=0,0,Verwaltung!$N$21)</f>
        <v>0</v>
      </c>
      <c r="H79" s="404">
        <f>IFERROR(G79/H73,0)</f>
        <v>0</v>
      </c>
      <c r="J79" s="404">
        <f>IFERROR(IF(Verhandlungsblatt_Übersicht!V25=0,0,Verhandlungsblatt_Übersicht!$AD$37/FLS_NACH_TS!$J73),0)</f>
        <v>0</v>
      </c>
      <c r="L79" s="404">
        <f>IFERROR(IF(Verhandlungsblatt_Übersicht!E25=0,0,Verhandlungsblatt_Übersicht!$AS$37/FLS_NACH_TS!$L73),0)</f>
        <v>0</v>
      </c>
      <c r="O79" s="17"/>
    </row>
    <row r="80" spans="1:15" ht="13.5" x14ac:dyDescent="0.25">
      <c r="B80" s="405" t="s">
        <v>419</v>
      </c>
      <c r="C80" s="387"/>
      <c r="D80" s="444"/>
      <c r="E80" s="406"/>
      <c r="F80" s="406"/>
      <c r="G80" s="171">
        <f>IF($D$75=0,0,SUM(Beauftragtenwesen!$N$25+Ausbildung!$M$25))</f>
        <v>0</v>
      </c>
      <c r="H80" s="407">
        <f>IFERROR($G80/H73,0)</f>
        <v>0</v>
      </c>
      <c r="J80" s="407">
        <f>IFERROR(IF(Verhandlungsblatt_Übersicht!V25=0,0,Verhandlungsblatt_Übersicht!$AD$38/FLS_NACH_TS!$J73),0)</f>
        <v>0</v>
      </c>
      <c r="L80" s="407">
        <f>IFERROR(IF(Verhandlungsblatt_Übersicht!E25=0,0,Verhandlungsblatt_Übersicht!$AS$38/FLS_NACH_TS!$L73),0)</f>
        <v>0</v>
      </c>
    </row>
    <row r="81" spans="1:13" ht="13.5" x14ac:dyDescent="0.25">
      <c r="B81" s="408" t="s">
        <v>412</v>
      </c>
      <c r="C81" s="440"/>
      <c r="D81" s="503">
        <f>Ind_Leistung_FoBi!F50+Ind_Leistung_FoBi!F50</f>
        <v>0</v>
      </c>
      <c r="E81" s="406">
        <f>E75</f>
        <v>0</v>
      </c>
      <c r="F81" s="403"/>
      <c r="G81" s="171">
        <f>IF(D75=0,0,E81*D81)</f>
        <v>0</v>
      </c>
      <c r="H81" s="404">
        <f>IFERROR(G81/H72,0)</f>
        <v>0</v>
      </c>
      <c r="J81" s="404">
        <f>IFERROR(((Ind_Leistung_FoBi!K50+Ind_Leistung_FoBi!K24)*Verhandlungsblatt_Übersicht!AB25)/FLS_NACH_TS!J72,0)</f>
        <v>0</v>
      </c>
      <c r="L81" s="404">
        <f>IFERROR(((Ind_Leistung_FoBi!P50+Ind_Leistung_FoBi!P24)*Verhandlungsblatt_Übersicht!AQ25)/FLS_NACH_TS!L72,0)</f>
        <v>0</v>
      </c>
    </row>
    <row r="82" spans="1:13" s="524" customFormat="1" ht="15.75" thickBot="1" x14ac:dyDescent="0.3">
      <c r="A82" s="523"/>
      <c r="B82" s="547" t="s">
        <v>401</v>
      </c>
      <c r="C82" s="548"/>
      <c r="D82" s="549"/>
      <c r="E82" s="550"/>
      <c r="F82" s="550"/>
      <c r="G82" s="551">
        <f>SUM(G75:G81)</f>
        <v>0</v>
      </c>
      <c r="H82" s="552">
        <f>SUM(H75:H81)</f>
        <v>0</v>
      </c>
      <c r="J82" s="552">
        <f>SUM(J75:J81)</f>
        <v>0</v>
      </c>
      <c r="L82" s="552">
        <f>SUM(L75:L81)</f>
        <v>0</v>
      </c>
    </row>
    <row r="83" spans="1:13" s="524" customFormat="1" ht="15.75" thickTop="1" x14ac:dyDescent="0.25">
      <c r="A83" s="523"/>
      <c r="B83" s="525" t="s">
        <v>402</v>
      </c>
      <c r="C83" s="526"/>
      <c r="D83" s="527"/>
      <c r="E83" s="528"/>
      <c r="F83" s="528"/>
      <c r="G83" s="528"/>
      <c r="H83" s="529">
        <f>IFERROR(IF(Verhandlungsblatt_Übersicht!E25=0,0,Sachkosten!$L$81/H35),0)</f>
        <v>0</v>
      </c>
      <c r="J83" s="529">
        <f>IFERROR(IF(Verhandlungsblatt_Übersicht!V25=0,0,Sachkosten!Q$81/J73),0)</f>
        <v>0</v>
      </c>
      <c r="L83" s="529">
        <f>IFERROR(IF(Verhandlungsblatt_Übersicht!E25=0,0,Sachkosten!V$81/$L73),0)</f>
        <v>0</v>
      </c>
    </row>
    <row r="84" spans="1:13" s="537" customFormat="1" ht="15.75" thickBot="1" x14ac:dyDescent="0.3">
      <c r="A84" s="530"/>
      <c r="B84" s="531" t="s">
        <v>403</v>
      </c>
      <c r="C84" s="532"/>
      <c r="D84" s="533"/>
      <c r="E84" s="534"/>
      <c r="F84" s="534"/>
      <c r="G84" s="535">
        <f>+G82+G83</f>
        <v>0</v>
      </c>
      <c r="H84" s="536">
        <f>H82+H83</f>
        <v>0</v>
      </c>
      <c r="J84" s="536">
        <f>J82+J83</f>
        <v>0</v>
      </c>
      <c r="K84" s="538"/>
      <c r="L84" s="536">
        <f>L82+L83</f>
        <v>0</v>
      </c>
      <c r="M84" s="538"/>
    </row>
    <row r="85" spans="1:13" ht="14.25" thickTop="1" x14ac:dyDescent="0.25">
      <c r="B85" s="408" t="s">
        <v>404</v>
      </c>
      <c r="C85" s="687"/>
      <c r="D85" s="444"/>
      <c r="E85" s="403"/>
      <c r="F85" s="403"/>
      <c r="G85" s="171">
        <f>+C85*E75</f>
        <v>0</v>
      </c>
      <c r="H85" s="404" t="e">
        <f>G85/H73</f>
        <v>#DIV/0!</v>
      </c>
      <c r="J85" s="689"/>
      <c r="L85" s="690" t="e">
        <f>0.04*Verhandlungsblatt_Übersicht!AS25/FLS_NACH_TS!L72</f>
        <v>#DIV/0!</v>
      </c>
    </row>
    <row r="86" spans="1:13" ht="13.5" x14ac:dyDescent="0.25">
      <c r="B86" s="409" t="s">
        <v>405</v>
      </c>
      <c r="C86" s="688"/>
      <c r="D86" s="444"/>
      <c r="E86" s="403"/>
      <c r="F86" s="403"/>
      <c r="G86" s="171">
        <f>H86*H72</f>
        <v>0</v>
      </c>
      <c r="H86" s="404">
        <f>C86</f>
        <v>0</v>
      </c>
      <c r="J86" s="689"/>
      <c r="L86" s="690"/>
    </row>
    <row r="87" spans="1:13" x14ac:dyDescent="0.25">
      <c r="B87" s="410" t="s">
        <v>406</v>
      </c>
      <c r="C87" s="411"/>
      <c r="D87" s="456"/>
      <c r="E87" s="412"/>
      <c r="F87" s="412"/>
      <c r="G87" s="171">
        <f>+G86+G85</f>
        <v>0</v>
      </c>
      <c r="H87" s="413" t="e">
        <f>H85+H86</f>
        <v>#DIV/0!</v>
      </c>
      <c r="J87" s="545">
        <f>+J86+J85</f>
        <v>0</v>
      </c>
      <c r="K87" s="524"/>
      <c r="L87" s="545" t="e">
        <f>+L86+L85</f>
        <v>#DIV/0!</v>
      </c>
    </row>
    <row r="88" spans="1:13" ht="14.25" thickBot="1" x14ac:dyDescent="0.3">
      <c r="B88" s="418" t="s">
        <v>407</v>
      </c>
      <c r="C88" s="414"/>
      <c r="D88" s="457"/>
      <c r="E88" s="415"/>
      <c r="F88" s="415"/>
      <c r="G88" s="546">
        <f>G84+G87</f>
        <v>0</v>
      </c>
      <c r="H88" s="417" t="e">
        <f>H84+H87</f>
        <v>#DIV/0!</v>
      </c>
      <c r="I88" s="509"/>
      <c r="J88" s="417">
        <f>J84+J87</f>
        <v>0</v>
      </c>
      <c r="L88" s="417" t="e">
        <f>L84+L87</f>
        <v>#DIV/0!</v>
      </c>
    </row>
    <row r="89" spans="1:13" ht="14.25" thickTop="1" x14ac:dyDescent="0.25">
      <c r="H89" s="21"/>
    </row>
    <row r="90" spans="1:13" ht="27" x14ac:dyDescent="0.25">
      <c r="B90" s="700" t="s">
        <v>420</v>
      </c>
      <c r="C90" s="701"/>
      <c r="D90" s="702"/>
      <c r="E90" s="701"/>
      <c r="F90" s="701"/>
      <c r="G90" s="702"/>
      <c r="H90" s="703"/>
      <c r="I90" s="506"/>
      <c r="J90" s="436" t="s">
        <v>63</v>
      </c>
      <c r="L90" s="437" t="s">
        <v>64</v>
      </c>
    </row>
    <row r="91" spans="1:13" ht="21" customHeight="1" x14ac:dyDescent="0.25">
      <c r="B91" s="447" t="s">
        <v>421</v>
      </c>
      <c r="C91" s="448"/>
      <c r="D91" s="449"/>
      <c r="E91" s="448"/>
      <c r="F91" s="448"/>
      <c r="G91" s="449"/>
      <c r="H91" s="501">
        <f>$G$30*D94</f>
        <v>0</v>
      </c>
      <c r="I91" s="506"/>
      <c r="J91" s="501">
        <f>$J$30*Verhandlungsblatt_Übersicht!$V26</f>
        <v>0</v>
      </c>
      <c r="L91" s="501">
        <f>$L$30*Verhandlungsblatt_Übersicht!AK26</f>
        <v>0</v>
      </c>
    </row>
    <row r="92" spans="1:13" ht="21" customHeight="1" x14ac:dyDescent="0.25">
      <c r="B92" s="450" t="s">
        <v>410</v>
      </c>
      <c r="C92" s="451"/>
      <c r="D92" s="452"/>
      <c r="E92" s="451"/>
      <c r="F92" s="451"/>
      <c r="G92" s="452"/>
      <c r="H92" s="520">
        <f>$G$30*Verhandlungsblatt_Übersicht!$G$22</f>
        <v>0</v>
      </c>
      <c r="I92" s="506"/>
      <c r="J92" s="520">
        <f>$J$30*Verhandlungsblatt_Übersicht!$V$22</f>
        <v>0</v>
      </c>
      <c r="L92" s="520">
        <f>$L$30*Verhandlungsblatt_Übersicht!$AK$22</f>
        <v>0</v>
      </c>
    </row>
    <row r="93" spans="1:13" ht="27" x14ac:dyDescent="0.25">
      <c r="B93" s="445"/>
      <c r="C93" s="387"/>
      <c r="D93" s="502" t="s">
        <v>220</v>
      </c>
      <c r="E93" s="762" t="s">
        <v>392</v>
      </c>
      <c r="F93" s="762"/>
      <c r="G93" s="130" t="s">
        <v>393</v>
      </c>
      <c r="H93" s="446" t="s">
        <v>394</v>
      </c>
      <c r="J93" s="446"/>
      <c r="L93" s="446"/>
    </row>
    <row r="94" spans="1:13" ht="15.75" customHeight="1" thickBot="1" x14ac:dyDescent="0.3">
      <c r="B94" s="539" t="s">
        <v>422</v>
      </c>
      <c r="C94" s="441"/>
      <c r="D94" s="522">
        <f>Verhandlungsblatt_Übersicht!G26</f>
        <v>0</v>
      </c>
      <c r="E94" s="454">
        <f>Fach_Pädagogisches_Personal!O24</f>
        <v>0</v>
      </c>
      <c r="F94" s="442"/>
      <c r="G94" s="521">
        <f>+E94*D94</f>
        <v>0</v>
      </c>
      <c r="H94" s="443">
        <f>IFERROR(G94/H91,0)</f>
        <v>0</v>
      </c>
      <c r="I94" s="507"/>
      <c r="J94" s="443">
        <f>IFERROR(Verhandlungsblatt_Übersicht!$AD26/$J91,0)</f>
        <v>0</v>
      </c>
      <c r="L94" s="443">
        <f>IFERROR(Verhandlungsblatt_Übersicht!$AS26/FLS_NACH_TS!$L91,0)</f>
        <v>0</v>
      </c>
    </row>
    <row r="95" spans="1:13" ht="5.25" customHeight="1" thickTop="1" x14ac:dyDescent="0.25">
      <c r="B95" s="402"/>
      <c r="C95" s="387"/>
      <c r="D95" s="444"/>
      <c r="E95" s="406"/>
      <c r="F95" s="403"/>
      <c r="G95" s="171"/>
      <c r="H95" s="404"/>
      <c r="I95" s="507"/>
      <c r="J95" s="404"/>
      <c r="L95" s="404"/>
    </row>
    <row r="96" spans="1:13" ht="13.5" x14ac:dyDescent="0.25">
      <c r="B96" s="405" t="s">
        <v>416</v>
      </c>
      <c r="C96" s="387"/>
      <c r="D96" s="444"/>
      <c r="E96" s="406">
        <f>IF($D94=0,0,Leitung_Koordinatoren!O$21)</f>
        <v>0</v>
      </c>
      <c r="F96" s="406"/>
      <c r="G96" s="171">
        <f>IF($D94=0,0,Leitung_Koordinatoren!N$21)</f>
        <v>0</v>
      </c>
      <c r="H96" s="404">
        <f>IFERROR($G96/H92,0)</f>
        <v>0</v>
      </c>
      <c r="I96" s="508"/>
      <c r="J96" s="404">
        <f>IFERROR(IF(Verhandlungsblatt_Übersicht!V26=0,0,Verhandlungsblatt_Übersicht!$AD$28/FLS_NACH_TS!$J92),0)</f>
        <v>0</v>
      </c>
      <c r="L96" s="404">
        <f>IFERROR(IF(Verhandlungsblatt_Übersicht!E26=0,0,Verhandlungsblatt_Übersicht!$AS$28/FLS_NACH_TS!$L92),0)</f>
        <v>0</v>
      </c>
    </row>
    <row r="97" spans="1:15" ht="13.5" x14ac:dyDescent="0.25">
      <c r="B97" s="405" t="s">
        <v>417</v>
      </c>
      <c r="C97" s="387"/>
      <c r="D97" s="444"/>
      <c r="E97" s="406">
        <f>IF($D95=0,0,Leitung_Koordinatoren!O$22)</f>
        <v>0</v>
      </c>
      <c r="F97" s="406"/>
      <c r="G97" s="171">
        <f>IF($D94=0,0,Leitung_Koordinatoren!N$22)</f>
        <v>0</v>
      </c>
      <c r="H97" s="404">
        <f>IFERROR($G97/$H$92,0)</f>
        <v>0</v>
      </c>
      <c r="J97" s="404">
        <f>IFERROR(IF(Verhandlungsblatt_Übersicht!V26=0,0,Verhandlungsblatt_Übersicht!$AD$29/FLS_NACH_TS!$J92),0)</f>
        <v>0</v>
      </c>
      <c r="L97" s="404">
        <f>IFERROR(IF(Verhandlungsblatt_Übersicht!E26=0,0,Verhandlungsblatt_Übersicht!$AS$29/FLS_NACH_TS!$L92),0)</f>
        <v>0</v>
      </c>
    </row>
    <row r="98" spans="1:15" ht="13.5" x14ac:dyDescent="0.25">
      <c r="B98" s="405" t="s">
        <v>418</v>
      </c>
      <c r="C98" s="387"/>
      <c r="D98" s="444"/>
      <c r="E98" s="406">
        <f>IF($D94=0,0,Verwaltung!L$21)</f>
        <v>0</v>
      </c>
      <c r="F98" s="406"/>
      <c r="G98" s="403">
        <f>IF($D94=0,0,Verwaltung!$N$21)</f>
        <v>0</v>
      </c>
      <c r="H98" s="404">
        <f>IFERROR(G98/H92,0)</f>
        <v>0</v>
      </c>
      <c r="J98" s="404">
        <f>IFERROR(IF(Verhandlungsblatt_Übersicht!V26=0,0,Verhandlungsblatt_Übersicht!$AD$37/FLS_NACH_TS!$J92),0)</f>
        <v>0</v>
      </c>
      <c r="L98" s="404">
        <f>IFERROR(IF(Verhandlungsblatt_Übersicht!E26=0,0,Verhandlungsblatt_Übersicht!$AS$37/FLS_NACH_TS!$L92),0)</f>
        <v>0</v>
      </c>
      <c r="O98" s="17"/>
    </row>
    <row r="99" spans="1:15" ht="13.5" x14ac:dyDescent="0.25">
      <c r="B99" s="405" t="s">
        <v>419</v>
      </c>
      <c r="C99" s="387"/>
      <c r="D99" s="444"/>
      <c r="E99" s="406"/>
      <c r="F99" s="406"/>
      <c r="G99" s="171">
        <f>IF($D$75=0,0,SUM(Beauftragtenwesen!$N$25+Ausbildung!$M$25))</f>
        <v>0</v>
      </c>
      <c r="H99" s="407">
        <f>IFERROR($G99/H92,0)</f>
        <v>0</v>
      </c>
      <c r="J99" s="407">
        <f>IFERROR(IF(Verhandlungsblatt_Übersicht!V26=0,0,Verhandlungsblatt_Übersicht!$AD$38/FLS_NACH_TS!$J92),0)</f>
        <v>0</v>
      </c>
      <c r="L99" s="407">
        <f>IFERROR(IF(Verhandlungsblatt_Übersicht!E26=0,0,Verhandlungsblatt_Übersicht!$AS$38/FLS_NACH_TS!$L92),0)</f>
        <v>0</v>
      </c>
    </row>
    <row r="100" spans="1:15" ht="13.5" x14ac:dyDescent="0.25">
      <c r="B100" s="408" t="s">
        <v>412</v>
      </c>
      <c r="C100" s="440"/>
      <c r="D100" s="503">
        <f>Ind_Leistung_FoBi!F51+Ind_Leistung_FoBi!F51</f>
        <v>0</v>
      </c>
      <c r="E100" s="406">
        <f>E94</f>
        <v>0</v>
      </c>
      <c r="F100" s="403"/>
      <c r="G100" s="171">
        <f>IF(D94=0,0,E100*D100)</f>
        <v>0</v>
      </c>
      <c r="H100" s="404">
        <f>IFERROR(G100/H91,0)</f>
        <v>0</v>
      </c>
      <c r="J100" s="404">
        <f>IFERROR(((Ind_Leistung_FoBi!K51+Ind_Leistung_FoBi!K25)*Verhandlungsblatt_Übersicht!AB26)/FLS_NACH_TS!J91,0)</f>
        <v>0</v>
      </c>
      <c r="L100" s="404">
        <f>IFERROR(((Ind_Leistung_FoBi!P51+Ind_Leistung_FoBi!P25)*Verhandlungsblatt_Übersicht!AQ26)/FLS_NACH_TS!L91,0)</f>
        <v>0</v>
      </c>
    </row>
    <row r="101" spans="1:15" s="524" customFormat="1" ht="15.75" thickBot="1" x14ac:dyDescent="0.3">
      <c r="A101" s="523"/>
      <c r="B101" s="547" t="s">
        <v>401</v>
      </c>
      <c r="C101" s="548"/>
      <c r="D101" s="549"/>
      <c r="E101" s="550"/>
      <c r="F101" s="550"/>
      <c r="G101" s="551">
        <f>SUM(G94:G100)</f>
        <v>0</v>
      </c>
      <c r="H101" s="552">
        <f>SUM(H94:H100)</f>
        <v>0</v>
      </c>
      <c r="J101" s="552">
        <f>SUM(J94:J100)</f>
        <v>0</v>
      </c>
      <c r="L101" s="552">
        <f>SUM(L94:L100)</f>
        <v>0</v>
      </c>
    </row>
    <row r="102" spans="1:15" s="524" customFormat="1" ht="15.75" thickTop="1" x14ac:dyDescent="0.25">
      <c r="A102" s="523"/>
      <c r="B102" s="525" t="s">
        <v>402</v>
      </c>
      <c r="C102" s="526"/>
      <c r="D102" s="527"/>
      <c r="E102" s="528"/>
      <c r="F102" s="528"/>
      <c r="G102" s="528"/>
      <c r="H102" s="529">
        <f>IFERROR(IF(Verhandlungsblatt_Übersicht!E26=0,0,Sachkosten!$L$81/H35),0)</f>
        <v>0</v>
      </c>
      <c r="J102" s="529">
        <f>IFERROR(IF(Verhandlungsblatt_Übersicht!V26=0,0,Sachkosten!Q$81/J92),0)</f>
        <v>0</v>
      </c>
      <c r="L102" s="529">
        <f>IFERROR(IF(Verhandlungsblatt_Übersicht!E26=0,0,Sachkosten!V$81/$L92),0)</f>
        <v>0</v>
      </c>
    </row>
    <row r="103" spans="1:15" s="537" customFormat="1" ht="15.75" thickBot="1" x14ac:dyDescent="0.3">
      <c r="A103" s="530"/>
      <c r="B103" s="531" t="s">
        <v>403</v>
      </c>
      <c r="C103" s="532"/>
      <c r="D103" s="533"/>
      <c r="E103" s="534"/>
      <c r="F103" s="534"/>
      <c r="G103" s="535">
        <f>+G101+G102</f>
        <v>0</v>
      </c>
      <c r="H103" s="536">
        <f>H101+H102</f>
        <v>0</v>
      </c>
      <c r="J103" s="536">
        <f>J101+J102</f>
        <v>0</v>
      </c>
      <c r="K103" s="538"/>
      <c r="L103" s="536">
        <f>L101+L102</f>
        <v>0</v>
      </c>
      <c r="M103" s="538"/>
    </row>
    <row r="104" spans="1:15" ht="14.25" thickTop="1" x14ac:dyDescent="0.25">
      <c r="B104" s="408" t="s">
        <v>404</v>
      </c>
      <c r="C104" s="687"/>
      <c r="D104" s="444"/>
      <c r="E104" s="403"/>
      <c r="F104" s="403"/>
      <c r="G104" s="171">
        <f>+C104*E94</f>
        <v>0</v>
      </c>
      <c r="H104" s="404" t="e">
        <f>G104/H92</f>
        <v>#DIV/0!</v>
      </c>
      <c r="J104" s="689"/>
      <c r="L104" s="690"/>
    </row>
    <row r="105" spans="1:15" ht="13.5" x14ac:dyDescent="0.25">
      <c r="B105" s="409" t="s">
        <v>405</v>
      </c>
      <c r="C105" s="688"/>
      <c r="D105" s="444"/>
      <c r="E105" s="403"/>
      <c r="F105" s="403"/>
      <c r="G105" s="171">
        <f>H105*H91</f>
        <v>0</v>
      </c>
      <c r="H105" s="404">
        <f>C105</f>
        <v>0</v>
      </c>
      <c r="J105" s="689"/>
      <c r="L105" s="690">
        <v>4</v>
      </c>
    </row>
    <row r="106" spans="1:15" x14ac:dyDescent="0.25">
      <c r="B106" s="410" t="s">
        <v>406</v>
      </c>
      <c r="C106" s="411"/>
      <c r="D106" s="456"/>
      <c r="E106" s="412"/>
      <c r="F106" s="412"/>
      <c r="G106" s="171">
        <f>SUM(G104:G105)</f>
        <v>0</v>
      </c>
      <c r="H106" s="413" t="e">
        <f>H104+H105</f>
        <v>#DIV/0!</v>
      </c>
      <c r="J106" s="545">
        <f>+J105+J104</f>
        <v>0</v>
      </c>
      <c r="K106" s="524"/>
      <c r="L106" s="545">
        <f>+L105+L104</f>
        <v>4</v>
      </c>
    </row>
    <row r="107" spans="1:15" ht="14.25" thickBot="1" x14ac:dyDescent="0.3">
      <c r="B107" s="418" t="s">
        <v>407</v>
      </c>
      <c r="C107" s="414"/>
      <c r="D107" s="457"/>
      <c r="E107" s="415"/>
      <c r="F107" s="415"/>
      <c r="G107" s="546">
        <f>G103+G106</f>
        <v>0</v>
      </c>
      <c r="H107" s="417" t="e">
        <f>H103+H106</f>
        <v>#DIV/0!</v>
      </c>
      <c r="I107" s="509"/>
      <c r="J107" s="417">
        <f>J103+J106</f>
        <v>0</v>
      </c>
      <c r="L107" s="417">
        <f>L103+L106</f>
        <v>4</v>
      </c>
    </row>
    <row r="108" spans="1:15" ht="14.25" thickTop="1" x14ac:dyDescent="0.25"/>
    <row r="109" spans="1:15" ht="13.5" x14ac:dyDescent="0.25"/>
    <row r="110" spans="1:15" ht="13.5" x14ac:dyDescent="0.25"/>
  </sheetData>
  <mergeCells count="11">
    <mergeCell ref="C8:D8"/>
    <mergeCell ref="C3:D3"/>
    <mergeCell ref="C4:D4"/>
    <mergeCell ref="C5:D5"/>
    <mergeCell ref="C6:D6"/>
    <mergeCell ref="C7:D7"/>
    <mergeCell ref="C9:D9"/>
    <mergeCell ref="C10:D10"/>
    <mergeCell ref="C11:D11"/>
    <mergeCell ref="C12:D12"/>
    <mergeCell ref="C13:D13"/>
  </mergeCells>
  <dataValidations disablePrompts="1" count="2">
    <dataValidation type="list" allowBlank="1" showInputMessage="1" showErrorMessage="1" sqref="F75:F76 F56:F57 F94:F95" xr:uid="{CD96047E-94BE-4B81-83E4-01488944919C}">
      <formula1>Tarif</formula1>
    </dataValidation>
    <dataValidation allowBlank="1" showInputMessage="1" showErrorMessage="1" sqref="E55:F55 E93:F93 E74:F74 E36:F36" xr:uid="{505ABB11-0AAB-4011-8ABD-0CE32CFB0E96}"/>
  </dataValidations>
  <pageMargins left="0.7" right="0.7" top="0.75" bottom="0.75" header="0.3" footer="0.3"/>
  <pageSetup paperSize="9" scale="31" fitToHeight="0" orientation="portrait" r:id="rId1"/>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1F4608-8F3C-4A0B-B7CD-E7124655963A}">
  <sheetPr codeName="Tabelle16">
    <tabColor theme="8" tint="0.39997558519241921"/>
  </sheetPr>
  <dimension ref="A2:AW73"/>
  <sheetViews>
    <sheetView showGridLines="0" topLeftCell="A26" zoomScaleNormal="100" workbookViewId="0">
      <selection activeCell="AW34" sqref="AW34"/>
    </sheetView>
  </sheetViews>
  <sheetFormatPr baseColWidth="10" defaultColWidth="11.42578125" defaultRowHeight="15" x14ac:dyDescent="0.25"/>
  <cols>
    <col min="1" max="1" width="3.28515625" customWidth="1"/>
    <col min="2" max="2" width="27.7109375" bestFit="1" customWidth="1"/>
    <col min="3" max="3" width="46.140625" customWidth="1"/>
    <col min="4" max="4" width="0.5703125" customWidth="1"/>
    <col min="5" max="5" width="12" style="100" customWidth="1"/>
    <col min="6" max="6" width="0.5703125" customWidth="1"/>
    <col min="7" max="7" width="12.42578125" customWidth="1"/>
    <col min="8" max="8" width="0.5703125" customWidth="1"/>
    <col min="9" max="9" width="16" customWidth="1"/>
    <col min="10" max="10" width="0.5703125" customWidth="1"/>
    <col min="11" max="11" width="18" customWidth="1"/>
    <col min="12" max="12" width="0.5703125" customWidth="1"/>
    <col min="13" max="13" width="19.28515625" customWidth="1"/>
    <col min="14" max="14" width="0.5703125" customWidth="1"/>
    <col min="15" max="15" width="18.85546875" customWidth="1"/>
    <col min="16" max="16" width="15" customWidth="1"/>
    <col min="17" max="17" width="0.5703125" customWidth="1"/>
    <col min="18" max="18" width="45.140625" bestFit="1" customWidth="1"/>
    <col min="19" max="19" width="0.5703125" customWidth="1"/>
    <col min="20" max="20" width="12" style="100" customWidth="1"/>
    <col min="21" max="21" width="0.5703125" customWidth="1"/>
    <col min="22" max="22" width="12.7109375" customWidth="1"/>
    <col min="23" max="23" width="0.5703125" customWidth="1"/>
    <col min="24" max="24" width="18.85546875" customWidth="1"/>
    <col min="25" max="25" width="0.7109375" customWidth="1"/>
    <col min="26" max="26" width="22.42578125" customWidth="1"/>
    <col min="27" max="27" width="0.5703125" customWidth="1"/>
    <col min="28" max="28" width="18.85546875" customWidth="1"/>
    <col min="29" max="29" width="0.7109375" customWidth="1"/>
    <col min="30" max="30" width="18.85546875" customWidth="1"/>
    <col min="31" max="31" width="15" customWidth="1"/>
    <col min="32" max="32" width="0.5703125" customWidth="1"/>
    <col min="33" max="33" width="45.140625" bestFit="1" customWidth="1"/>
    <col min="34" max="34" width="0.5703125" customWidth="1"/>
    <col min="35" max="35" width="12.28515625" customWidth="1"/>
    <col min="36" max="36" width="0.5703125" customWidth="1"/>
    <col min="37" max="37" width="12.28515625" customWidth="1"/>
    <col min="38" max="38" width="0.5703125" customWidth="1"/>
    <col min="39" max="39" width="18.85546875" customWidth="1"/>
    <col min="40" max="40" width="0.5703125" customWidth="1"/>
    <col min="41" max="41" width="18.85546875" customWidth="1"/>
    <col min="42" max="42" width="0.5703125" customWidth="1"/>
    <col min="43" max="43" width="18.85546875" customWidth="1"/>
    <col min="44" max="44" width="0.5703125" customWidth="1"/>
    <col min="45" max="45" width="18.85546875" customWidth="1"/>
    <col min="46" max="46" width="0.5703125" customWidth="1"/>
    <col min="47" max="47" width="18.85546875" customWidth="1"/>
    <col min="48" max="48" width="0.5703125" customWidth="1"/>
    <col min="49" max="49" width="18.85546875" customWidth="1"/>
  </cols>
  <sheetData>
    <row r="2" spans="1:36" s="11" customFormat="1" ht="13.5" x14ac:dyDescent="0.25">
      <c r="A2" s="9"/>
      <c r="B2" s="358" t="s">
        <v>39</v>
      </c>
      <c r="C2" s="1203">
        <f>Stammdatenblatt!$D$6</f>
        <v>0</v>
      </c>
      <c r="D2" s="1203"/>
      <c r="E2" s="80"/>
      <c r="F2" s="80"/>
      <c r="G2" s="9"/>
      <c r="H2" s="9"/>
      <c r="I2" s="9"/>
      <c r="J2" s="9"/>
      <c r="K2" s="9"/>
      <c r="L2" s="9"/>
      <c r="M2" s="9"/>
      <c r="N2" s="9"/>
      <c r="O2" s="9"/>
      <c r="P2" s="9"/>
      <c r="Q2" s="9"/>
      <c r="R2" s="9"/>
      <c r="S2" s="9"/>
      <c r="T2" s="80"/>
      <c r="U2" s="80"/>
      <c r="AJ2" s="80"/>
    </row>
    <row r="3" spans="1:36" s="11" customFormat="1" ht="13.5" x14ac:dyDescent="0.25">
      <c r="A3" s="9"/>
      <c r="B3" s="487" t="s">
        <v>347</v>
      </c>
      <c r="C3" s="676"/>
      <c r="D3" s="357"/>
      <c r="E3" s="80"/>
      <c r="F3" s="80"/>
      <c r="G3" s="9"/>
      <c r="H3" s="9"/>
      <c r="I3" s="9"/>
      <c r="J3" s="9"/>
      <c r="K3" s="9"/>
      <c r="L3" s="9"/>
      <c r="M3" s="9"/>
      <c r="N3" s="9"/>
      <c r="O3" s="9"/>
      <c r="P3" s="9"/>
      <c r="Q3" s="9"/>
      <c r="R3" s="9"/>
      <c r="S3" s="9"/>
      <c r="T3" s="80"/>
      <c r="U3" s="80"/>
      <c r="AJ3" s="80"/>
    </row>
    <row r="4" spans="1:36" s="11" customFormat="1" ht="13.5" x14ac:dyDescent="0.25">
      <c r="A4" s="9"/>
      <c r="B4" s="487" t="s">
        <v>359</v>
      </c>
      <c r="C4" s="677"/>
      <c r="D4" s="357"/>
      <c r="E4" s="80"/>
      <c r="F4" s="80"/>
      <c r="G4" s="9"/>
      <c r="H4" s="9"/>
      <c r="I4" s="9"/>
      <c r="J4" s="9"/>
      <c r="K4" s="9"/>
      <c r="L4" s="9"/>
      <c r="M4" s="9"/>
      <c r="N4" s="9"/>
      <c r="O4" s="9"/>
      <c r="P4" s="9"/>
      <c r="Q4" s="9"/>
      <c r="R4" s="9"/>
      <c r="S4" s="9"/>
      <c r="T4" s="80"/>
      <c r="U4" s="80"/>
      <c r="AJ4" s="80"/>
    </row>
    <row r="6" spans="1:36" x14ac:dyDescent="0.25">
      <c r="E6" s="734" t="s">
        <v>360</v>
      </c>
      <c r="G6" s="489" t="s">
        <v>361</v>
      </c>
      <c r="I6" s="490" t="s">
        <v>256</v>
      </c>
    </row>
    <row r="7" spans="1:36" x14ac:dyDescent="0.25">
      <c r="C7" s="736" t="s">
        <v>79</v>
      </c>
      <c r="E7" s="740">
        <f>Jahresarbeitszeit!$F$27</f>
        <v>0</v>
      </c>
      <c r="G7" s="743">
        <f>Jahresarbeitszeit!$I$27</f>
        <v>0</v>
      </c>
      <c r="I7" s="743">
        <f>Jahresarbeitszeit!$K$27</f>
        <v>0</v>
      </c>
    </row>
    <row r="8" spans="1:36" x14ac:dyDescent="0.25">
      <c r="C8" s="737"/>
      <c r="E8" s="741"/>
      <c r="G8" s="744"/>
      <c r="I8" s="744"/>
    </row>
    <row r="9" spans="1:36" x14ac:dyDescent="0.25">
      <c r="C9" s="738" t="s">
        <v>80</v>
      </c>
      <c r="E9" s="754">
        <f>Jahresarbeitszeit!$F$29</f>
        <v>0</v>
      </c>
      <c r="G9" s="753">
        <f>Jahresarbeitszeit!$I$29</f>
        <v>0</v>
      </c>
      <c r="I9" s="753">
        <f>Jahresarbeitszeit!$K$29</f>
        <v>0</v>
      </c>
    </row>
    <row r="10" spans="1:36" x14ac:dyDescent="0.25">
      <c r="C10" s="739" t="s">
        <v>81</v>
      </c>
      <c r="E10" s="742">
        <f>Jahresarbeitszeit!$F$30</f>
        <v>0</v>
      </c>
      <c r="G10" s="745">
        <f>Jahresarbeitszeit!$I$30</f>
        <v>0</v>
      </c>
      <c r="I10" s="745">
        <f>Jahresarbeitszeit!$K$30</f>
        <v>0</v>
      </c>
    </row>
    <row r="11" spans="1:36" ht="7.5" customHeight="1" x14ac:dyDescent="0.25">
      <c r="C11" s="746"/>
      <c r="E11" s="747"/>
      <c r="G11" s="748"/>
      <c r="I11" s="748"/>
    </row>
    <row r="12" spans="1:36" x14ac:dyDescent="0.25">
      <c r="C12" s="735" t="s">
        <v>362</v>
      </c>
      <c r="E12" s="398">
        <f>+$E$10*G23</f>
        <v>0</v>
      </c>
      <c r="G12" s="749">
        <f>+$G$10*V23</f>
        <v>0</v>
      </c>
      <c r="I12" s="749">
        <f>+$I$10*AK23</f>
        <v>0</v>
      </c>
    </row>
    <row r="13" spans="1:36" x14ac:dyDescent="0.25">
      <c r="C13" s="735" t="s">
        <v>363</v>
      </c>
      <c r="E13" s="398">
        <f>+$E$10*G24</f>
        <v>0</v>
      </c>
      <c r="G13" s="749">
        <f>+$G$10*V24</f>
        <v>0</v>
      </c>
      <c r="I13" s="749">
        <f>+$I$10*AK24</f>
        <v>0</v>
      </c>
      <c r="M13" s="752"/>
    </row>
    <row r="14" spans="1:36" x14ac:dyDescent="0.25">
      <c r="C14" s="735" t="s">
        <v>364</v>
      </c>
      <c r="E14" s="398">
        <f>+$E$10*G25</f>
        <v>0</v>
      </c>
      <c r="G14" s="749">
        <f>+$G$10*V25</f>
        <v>0</v>
      </c>
      <c r="I14" s="749">
        <f>+$I$10*AK25</f>
        <v>0</v>
      </c>
    </row>
    <row r="15" spans="1:36" x14ac:dyDescent="0.25">
      <c r="C15" s="735" t="s">
        <v>365</v>
      </c>
      <c r="E15" s="398">
        <f>+$E$10*G26</f>
        <v>0</v>
      </c>
      <c r="G15" s="749">
        <f>+$G$10*V26</f>
        <v>0</v>
      </c>
      <c r="I15" s="749">
        <f>+$I$10*AK26</f>
        <v>0</v>
      </c>
    </row>
    <row r="16" spans="1:36" ht="7.5" customHeight="1" x14ac:dyDescent="0.25">
      <c r="E16"/>
      <c r="T16"/>
    </row>
    <row r="17" spans="3:49" x14ac:dyDescent="0.25">
      <c r="C17" s="735" t="s">
        <v>366</v>
      </c>
      <c r="E17" s="398">
        <f>+E10*G22</f>
        <v>0</v>
      </c>
      <c r="G17" s="749">
        <f>+V22*G10</f>
        <v>0</v>
      </c>
      <c r="I17" s="749">
        <f>+I10*AK22</f>
        <v>0</v>
      </c>
    </row>
    <row r="19" spans="3:49" s="355" customFormat="1" ht="18.75" x14ac:dyDescent="0.3">
      <c r="C19" s="369" t="s">
        <v>367</v>
      </c>
      <c r="E19" s="370" t="s">
        <v>368</v>
      </c>
      <c r="F19" s="370"/>
      <c r="G19" s="370"/>
      <c r="H19" s="370"/>
      <c r="I19" s="370"/>
      <c r="J19" s="370"/>
      <c r="K19" s="370"/>
      <c r="R19" s="467" t="s">
        <v>369</v>
      </c>
      <c r="T19" s="725" t="s">
        <v>370</v>
      </c>
      <c r="U19" s="730"/>
      <c r="V19" s="725"/>
      <c r="W19" s="725"/>
      <c r="X19" s="725"/>
      <c r="Y19" s="725"/>
      <c r="Z19" s="725"/>
      <c r="AA19" s="725"/>
      <c r="AB19" s="725"/>
      <c r="AG19" s="362" t="s">
        <v>371</v>
      </c>
      <c r="AI19" s="724" t="s">
        <v>372</v>
      </c>
      <c r="AJ19" s="724"/>
      <c r="AK19" s="724"/>
      <c r="AL19" s="724"/>
      <c r="AM19" s="724"/>
      <c r="AN19" s="724"/>
      <c r="AO19" s="724"/>
      <c r="AP19" s="724"/>
      <c r="AR19" s="356"/>
      <c r="AT19" s="356"/>
      <c r="AV19" s="356"/>
    </row>
    <row r="21" spans="3:49" ht="75" x14ac:dyDescent="0.25">
      <c r="C21" s="119" t="s">
        <v>29</v>
      </c>
      <c r="D21" s="96"/>
      <c r="E21" s="99" t="s">
        <v>373</v>
      </c>
      <c r="F21" s="100"/>
      <c r="G21" s="99" t="s">
        <v>348</v>
      </c>
      <c r="H21" s="100"/>
      <c r="I21" s="99" t="s">
        <v>374</v>
      </c>
      <c r="J21" s="100"/>
      <c r="K21" s="99" t="s">
        <v>375</v>
      </c>
      <c r="L21" s="100"/>
      <c r="M21" s="99" t="s">
        <v>376</v>
      </c>
      <c r="N21" s="100"/>
      <c r="O21" s="99" t="s">
        <v>377</v>
      </c>
      <c r="R21" s="119" t="s">
        <v>29</v>
      </c>
      <c r="S21" s="96"/>
      <c r="T21" s="99" t="s">
        <v>373</v>
      </c>
      <c r="U21" s="100"/>
      <c r="V21" s="99" t="s">
        <v>348</v>
      </c>
      <c r="W21" s="96"/>
      <c r="X21" s="99" t="s">
        <v>375</v>
      </c>
      <c r="Z21" s="99" t="s">
        <v>378</v>
      </c>
      <c r="AB21" s="99" t="s">
        <v>377</v>
      </c>
      <c r="AD21" s="99" t="s">
        <v>376</v>
      </c>
      <c r="AE21" s="360"/>
      <c r="AG21" s="119" t="s">
        <v>29</v>
      </c>
      <c r="AH21" s="96"/>
      <c r="AI21" s="99" t="s">
        <v>373</v>
      </c>
      <c r="AJ21" s="100"/>
      <c r="AK21" s="99" t="s">
        <v>348</v>
      </c>
      <c r="AL21" s="96"/>
      <c r="AM21" s="99" t="s">
        <v>375</v>
      </c>
      <c r="AO21" s="99" t="s">
        <v>378</v>
      </c>
      <c r="AQ21" s="99" t="s">
        <v>377</v>
      </c>
      <c r="AS21" s="99" t="s">
        <v>376</v>
      </c>
      <c r="AU21" s="99" t="s">
        <v>632</v>
      </c>
      <c r="AW21" s="99" t="s">
        <v>633</v>
      </c>
    </row>
    <row r="22" spans="3:49" ht="32.25" customHeight="1" x14ac:dyDescent="0.25">
      <c r="C22" s="101" t="s">
        <v>349</v>
      </c>
      <c r="D22" s="96"/>
      <c r="E22" s="102">
        <f>SUM(E23:E26)</f>
        <v>0</v>
      </c>
      <c r="F22" s="96"/>
      <c r="G22" s="102">
        <f>SUM(G23:G26)</f>
        <v>0</v>
      </c>
      <c r="H22" s="96"/>
      <c r="I22" s="103">
        <f>SUM(I23:I26)</f>
        <v>0</v>
      </c>
      <c r="J22" s="100"/>
      <c r="K22" s="103">
        <f>IFERROR(I22/G22,0)</f>
        <v>0</v>
      </c>
      <c r="L22" s="100"/>
      <c r="M22" s="103">
        <f>SUM(M23:M26)</f>
        <v>0</v>
      </c>
      <c r="N22" s="100"/>
      <c r="O22" s="103">
        <f>IFERROR(M22/G22,0)</f>
        <v>0</v>
      </c>
      <c r="R22" s="101" t="s">
        <v>349</v>
      </c>
      <c r="S22" s="96"/>
      <c r="T22" s="102">
        <f>SUM(T23:T26)</f>
        <v>0</v>
      </c>
      <c r="U22" s="96"/>
      <c r="V22" s="102">
        <f>SUM(V23:V26)</f>
        <v>4.5999999999999996</v>
      </c>
      <c r="W22" s="96"/>
      <c r="X22" s="103">
        <f>IFERROR(Z22/V22,0)</f>
        <v>50091.524130434787</v>
      </c>
      <c r="Z22" s="103">
        <f>SUM(Z23:Z26)</f>
        <v>230421.011</v>
      </c>
      <c r="AB22" s="103">
        <f>IFERROR(AD22/V22,0)</f>
        <v>51163.232173913049</v>
      </c>
      <c r="AD22" s="103">
        <f>SUM(AD23:AD26)</f>
        <v>235350.86800000002</v>
      </c>
      <c r="AG22" s="363" t="s">
        <v>349</v>
      </c>
      <c r="AH22" s="96"/>
      <c r="AI22" s="364">
        <f>SUM(AI23:AI26)</f>
        <v>0</v>
      </c>
      <c r="AJ22" s="96"/>
      <c r="AK22" s="364">
        <f>SUM(AK23:AK26)</f>
        <v>4.5999999999999996</v>
      </c>
      <c r="AL22" s="96"/>
      <c r="AM22" s="365">
        <f>IFERROR(AO22/AK22,0)</f>
        <v>50091.524130434787</v>
      </c>
      <c r="AN22" s="100"/>
      <c r="AO22" s="365">
        <f>SUM(AO23:AO26)</f>
        <v>230421.011</v>
      </c>
      <c r="AP22" s="96"/>
      <c r="AQ22" s="365">
        <f>IFERROR(AS22/AK22,0)</f>
        <v>51163.232173913049</v>
      </c>
      <c r="AR22" s="100"/>
      <c r="AS22" s="365">
        <f>SUM(AS23:AS26)</f>
        <v>235350.86800000002</v>
      </c>
      <c r="AT22" s="100"/>
      <c r="AU22" s="365"/>
      <c r="AV22" s="100"/>
      <c r="AW22" s="365"/>
    </row>
    <row r="23" spans="3:49" x14ac:dyDescent="0.25">
      <c r="C23" s="98" t="s">
        <v>120</v>
      </c>
      <c r="E23" s="117">
        <f>Fach_Pädagogisches_Personal!$D21</f>
        <v>0</v>
      </c>
      <c r="G23" s="106">
        <f>Fach_Pädagogisches_Personal!$E21</f>
        <v>0</v>
      </c>
      <c r="I23" s="107">
        <f>Fach_Pädagogisches_Personal!L21</f>
        <v>0</v>
      </c>
      <c r="K23" s="107">
        <f>IFERROR($I23/$G23,0)</f>
        <v>0</v>
      </c>
      <c r="M23" s="107">
        <f>Fach_Pädagogisches_Personal!N21</f>
        <v>0</v>
      </c>
      <c r="O23" s="107">
        <f>IFERROR($M23/$G23,0)</f>
        <v>0</v>
      </c>
      <c r="P23" s="767"/>
      <c r="R23" s="98" t="s">
        <v>120</v>
      </c>
      <c r="T23" s="117">
        <f>Fach_Pädagogisches_Personal!$D21</f>
        <v>0</v>
      </c>
      <c r="V23" s="678">
        <v>1.6</v>
      </c>
      <c r="W23" s="679"/>
      <c r="X23" s="680">
        <v>61577.61</v>
      </c>
      <c r="Z23" s="107">
        <f>X23*V23</f>
        <v>98524.176000000007</v>
      </c>
      <c r="AB23" s="680">
        <v>62776.58</v>
      </c>
      <c r="AD23" s="107">
        <f>+AB23*$V23</f>
        <v>100442.52800000001</v>
      </c>
      <c r="AG23" s="98" t="s">
        <v>120</v>
      </c>
      <c r="AI23" s="683">
        <f>Fach_Pädagogisches_Personal!$D21</f>
        <v>0</v>
      </c>
      <c r="AK23" s="683">
        <v>1.6</v>
      </c>
      <c r="AM23" s="684">
        <v>61577.61</v>
      </c>
      <c r="AO23" s="107">
        <f>AM23*AK23</f>
        <v>98524.176000000007</v>
      </c>
      <c r="AQ23" s="684">
        <v>62776.58</v>
      </c>
      <c r="AS23" s="107">
        <f>AQ23*AK23</f>
        <v>100442.52800000001</v>
      </c>
      <c r="AU23" s="107" t="e">
        <f>+AS23/I12</f>
        <v>#DIV/0!</v>
      </c>
      <c r="AW23" s="797" t="e">
        <f>+AU23/AK66</f>
        <v>#DIV/0!</v>
      </c>
    </row>
    <row r="24" spans="3:49" x14ac:dyDescent="0.25">
      <c r="C24" s="98" t="s">
        <v>121</v>
      </c>
      <c r="E24" s="117">
        <f>Fach_Pädagogisches_Personal!$D22</f>
        <v>0</v>
      </c>
      <c r="G24" s="106">
        <f>Fach_Pädagogisches_Personal!$E22</f>
        <v>0</v>
      </c>
      <c r="I24" s="107">
        <f>Fach_Pädagogisches_Personal!L22</f>
        <v>0</v>
      </c>
      <c r="K24" s="107">
        <f t="shared" ref="K24:K26" si="0">IFERROR($I24/$G24,0)</f>
        <v>0</v>
      </c>
      <c r="M24" s="107">
        <f>Fach_Pädagogisches_Personal!N22</f>
        <v>0</v>
      </c>
      <c r="O24" s="107">
        <f t="shared" ref="O24:O26" si="1">IFERROR($M24/$G24,0)</f>
        <v>0</v>
      </c>
      <c r="R24" s="98" t="s">
        <v>121</v>
      </c>
      <c r="T24" s="117">
        <f>Fach_Pädagogisches_Personal!$D22</f>
        <v>0</v>
      </c>
      <c r="V24" s="678">
        <v>0.5</v>
      </c>
      <c r="W24" s="679"/>
      <c r="X24" s="680">
        <v>58793.67</v>
      </c>
      <c r="Z24" s="107">
        <f>X24*V24</f>
        <v>29396.834999999999</v>
      </c>
      <c r="AB24" s="680">
        <v>59816.68</v>
      </c>
      <c r="AD24" s="107">
        <f t="shared" ref="AD24:AD26" si="2">+AB24*$V24</f>
        <v>29908.34</v>
      </c>
      <c r="AG24" s="98" t="s">
        <v>121</v>
      </c>
      <c r="AI24" s="683">
        <f>Fach_Pädagogisches_Personal!$D22</f>
        <v>0</v>
      </c>
      <c r="AK24" s="683">
        <v>0.5</v>
      </c>
      <c r="AM24" s="684">
        <v>58793.67</v>
      </c>
      <c r="AO24" s="107">
        <f>AM24*AK24</f>
        <v>29396.834999999999</v>
      </c>
      <c r="AQ24" s="684">
        <v>59816.68</v>
      </c>
      <c r="AS24" s="107">
        <f>AQ24*AK24</f>
        <v>29908.34</v>
      </c>
      <c r="AU24" s="107" t="e">
        <f>+AS24/I13</f>
        <v>#DIV/0!</v>
      </c>
      <c r="AW24" s="797" t="e">
        <f t="shared" ref="AW24:AW26" si="3">+AU24/AK67</f>
        <v>#DIV/0!</v>
      </c>
    </row>
    <row r="25" spans="3:49" x14ac:dyDescent="0.25">
      <c r="C25" s="98" t="s">
        <v>122</v>
      </c>
      <c r="E25" s="117">
        <f>Fach_Pädagogisches_Personal!$D23</f>
        <v>0</v>
      </c>
      <c r="G25" s="106">
        <f>Fach_Pädagogisches_Personal!$E23</f>
        <v>0</v>
      </c>
      <c r="I25" s="107">
        <f>Fach_Pädagogisches_Personal!L23</f>
        <v>0</v>
      </c>
      <c r="K25" s="107">
        <f t="shared" si="0"/>
        <v>0</v>
      </c>
      <c r="M25" s="107">
        <f>Fach_Pädagogisches_Personal!N23</f>
        <v>0</v>
      </c>
      <c r="O25" s="107">
        <f t="shared" si="1"/>
        <v>0</v>
      </c>
      <c r="R25" s="98" t="s">
        <v>122</v>
      </c>
      <c r="T25" s="117">
        <f>Fach_Pädagogisches_Personal!$D23</f>
        <v>0</v>
      </c>
      <c r="V25" s="678">
        <v>1.5</v>
      </c>
      <c r="W25" s="679"/>
      <c r="X25" s="680">
        <v>45000</v>
      </c>
      <c r="Z25" s="107">
        <f>X25*V25</f>
        <v>67500</v>
      </c>
      <c r="AB25" s="680">
        <v>46000</v>
      </c>
      <c r="AD25" s="107">
        <f t="shared" si="2"/>
        <v>69000</v>
      </c>
      <c r="AG25" s="98" t="s">
        <v>122</v>
      </c>
      <c r="AI25" s="683">
        <f>Fach_Pädagogisches_Personal!$D23</f>
        <v>0</v>
      </c>
      <c r="AK25" s="683">
        <v>1.5</v>
      </c>
      <c r="AM25" s="684">
        <v>45000</v>
      </c>
      <c r="AO25" s="107">
        <f>AM25*AK25</f>
        <v>67500</v>
      </c>
      <c r="AQ25" s="684">
        <v>46000</v>
      </c>
      <c r="AS25" s="107">
        <f>AQ25*AK25</f>
        <v>69000</v>
      </c>
      <c r="AU25" s="107" t="e">
        <f>+AS25/I14</f>
        <v>#DIV/0!</v>
      </c>
      <c r="AW25" s="797" t="e">
        <f t="shared" si="3"/>
        <v>#DIV/0!</v>
      </c>
    </row>
    <row r="26" spans="3:49" x14ac:dyDescent="0.25">
      <c r="C26" s="98" t="s">
        <v>124</v>
      </c>
      <c r="E26" s="117">
        <f>Fach_Pädagogisches_Personal!$D24</f>
        <v>0</v>
      </c>
      <c r="G26" s="106">
        <f>Fach_Pädagogisches_Personal!$E24</f>
        <v>0</v>
      </c>
      <c r="I26" s="107">
        <f>Fach_Pädagogisches_Personal!L24</f>
        <v>0</v>
      </c>
      <c r="K26" s="107">
        <f t="shared" si="0"/>
        <v>0</v>
      </c>
      <c r="M26" s="107">
        <f>Fach_Pädagogisches_Personal!N24</f>
        <v>0</v>
      </c>
      <c r="O26" s="107">
        <f t="shared" si="1"/>
        <v>0</v>
      </c>
      <c r="R26" s="98" t="s">
        <v>124</v>
      </c>
      <c r="T26" s="117">
        <f>Fach_Pädagogisches_Personal!$D24</f>
        <v>0</v>
      </c>
      <c r="V26" s="678">
        <v>1</v>
      </c>
      <c r="W26" s="679"/>
      <c r="X26" s="680">
        <v>35000</v>
      </c>
      <c r="Z26" s="107">
        <f>X26*V26</f>
        <v>35000</v>
      </c>
      <c r="AB26" s="680">
        <v>36000</v>
      </c>
      <c r="AD26" s="107">
        <f t="shared" si="2"/>
        <v>36000</v>
      </c>
      <c r="AG26" s="98" t="s">
        <v>124</v>
      </c>
      <c r="AI26" s="683">
        <f>Fach_Pädagogisches_Personal!$D24</f>
        <v>0</v>
      </c>
      <c r="AK26" s="683">
        <v>1</v>
      </c>
      <c r="AM26" s="684">
        <v>35000</v>
      </c>
      <c r="AO26" s="107">
        <f>AM26*AK26</f>
        <v>35000</v>
      </c>
      <c r="AQ26" s="684">
        <v>36000</v>
      </c>
      <c r="AS26" s="107">
        <f>AQ26*AK26</f>
        <v>36000</v>
      </c>
      <c r="AU26" s="107" t="e">
        <f>+AS26/I15</f>
        <v>#DIV/0!</v>
      </c>
      <c r="AW26" s="797" t="e">
        <f t="shared" si="3"/>
        <v>#DIV/0!</v>
      </c>
    </row>
    <row r="27" spans="3:49" ht="3.75" customHeight="1" x14ac:dyDescent="0.25">
      <c r="C27" s="100"/>
      <c r="E27" s="118"/>
      <c r="I27" s="97"/>
      <c r="M27" s="97"/>
      <c r="O27" s="97"/>
      <c r="P27" s="100"/>
      <c r="R27" s="100"/>
      <c r="T27" s="118"/>
      <c r="X27" s="97"/>
      <c r="Z27" s="97"/>
      <c r="AB27" s="97"/>
      <c r="AD27" s="97"/>
      <c r="AE27" s="100"/>
      <c r="AG27" s="100"/>
      <c r="AM27" s="97"/>
      <c r="AO27" s="97"/>
      <c r="AQ27" s="97"/>
      <c r="AS27" s="97"/>
      <c r="AU27" s="97"/>
      <c r="AW27" s="97"/>
    </row>
    <row r="28" spans="3:49" ht="32.25" customHeight="1" x14ac:dyDescent="0.25">
      <c r="C28" s="101" t="s">
        <v>330</v>
      </c>
      <c r="D28" s="96"/>
      <c r="E28" s="102"/>
      <c r="F28" s="96"/>
      <c r="G28" s="102">
        <f>SUM(G29:G32)</f>
        <v>0</v>
      </c>
      <c r="H28" s="96"/>
      <c r="I28" s="103">
        <f>SUM(I29:I32)</f>
        <v>0</v>
      </c>
      <c r="J28" s="100"/>
      <c r="K28" s="103">
        <f>IFERROR(I28/G28,0)</f>
        <v>0</v>
      </c>
      <c r="L28" s="100"/>
      <c r="M28" s="103">
        <f>SUM(M29:M32)</f>
        <v>0</v>
      </c>
      <c r="N28" s="100"/>
      <c r="O28" s="103">
        <f>IFERROR(M28/G28,0)</f>
        <v>0</v>
      </c>
      <c r="R28" s="101" t="s">
        <v>330</v>
      </c>
      <c r="S28" s="96"/>
      <c r="T28" s="102"/>
      <c r="U28" s="96"/>
      <c r="V28" s="102">
        <f>SUM(V29:V32)</f>
        <v>0</v>
      </c>
      <c r="W28" s="96"/>
      <c r="X28" s="103">
        <f>IFERROR(Z28/V28,0)</f>
        <v>0</v>
      </c>
      <c r="Z28" s="103">
        <f>SUM(Z29:Z32)</f>
        <v>0</v>
      </c>
      <c r="AB28" s="103">
        <f>IFERROR(AD28/V28,0)</f>
        <v>0</v>
      </c>
      <c r="AD28" s="103">
        <f>SUM(AD29:AD32)</f>
        <v>0</v>
      </c>
      <c r="AG28" s="363" t="s">
        <v>330</v>
      </c>
      <c r="AH28" s="96"/>
      <c r="AI28" s="364"/>
      <c r="AJ28" s="96"/>
      <c r="AK28" s="364">
        <f>SUM(AK29:AK32)</f>
        <v>0</v>
      </c>
      <c r="AL28" s="96"/>
      <c r="AM28" s="365">
        <f>IFERROR(AO28/AK28,0)</f>
        <v>0</v>
      </c>
      <c r="AN28" s="100"/>
      <c r="AO28" s="365">
        <f>SUM(AO29:AO32)</f>
        <v>0</v>
      </c>
      <c r="AP28" s="96"/>
      <c r="AQ28" s="365">
        <f>IFERROR(AS28/AK28,0)</f>
        <v>0</v>
      </c>
      <c r="AR28" s="100"/>
      <c r="AS28" s="365">
        <f>SUM(AS29:AS32)</f>
        <v>0</v>
      </c>
      <c r="AT28" s="100"/>
      <c r="AU28" s="365"/>
      <c r="AV28" s="100"/>
      <c r="AW28" s="365"/>
    </row>
    <row r="29" spans="3:49" x14ac:dyDescent="0.25">
      <c r="C29" s="98" t="s">
        <v>120</v>
      </c>
      <c r="E29" s="117"/>
      <c r="G29" s="106">
        <f>Ind_Leistung_FoBi!F22+Ind_Leistung_FoBi!F48</f>
        <v>0</v>
      </c>
      <c r="I29" s="107">
        <f>$G29*K29</f>
        <v>0</v>
      </c>
      <c r="K29" s="107">
        <f>IFERROR($I23/$G23,0)</f>
        <v>0</v>
      </c>
      <c r="M29" s="107">
        <f>$G29*O29</f>
        <v>0</v>
      </c>
      <c r="O29" s="107">
        <f>IFERROR($M23/$G23,0)</f>
        <v>0</v>
      </c>
      <c r="R29" s="98" t="s">
        <v>120</v>
      </c>
      <c r="T29" s="117"/>
      <c r="V29" s="106">
        <f>Ind_Leistung_FoBi!K22+Ind_Leistung_FoBi!K48</f>
        <v>0</v>
      </c>
      <c r="X29" s="107">
        <f>X23</f>
        <v>61577.61</v>
      </c>
      <c r="Z29" s="107">
        <f>+X29*V29</f>
        <v>0</v>
      </c>
      <c r="AB29" s="107">
        <f>+AB23</f>
        <v>62776.58</v>
      </c>
      <c r="AD29" s="107">
        <f>+AB29*V29</f>
        <v>0</v>
      </c>
      <c r="AG29" s="98" t="s">
        <v>120</v>
      </c>
      <c r="AI29" s="106"/>
      <c r="AK29" s="106">
        <f>Ind_Leistung_FoBi!P22+Ind_Leistung_FoBi!P48</f>
        <v>0</v>
      </c>
      <c r="AM29" s="107">
        <f>AM23</f>
        <v>61577.61</v>
      </c>
      <c r="AO29" s="107">
        <f>+AM29*AK29</f>
        <v>0</v>
      </c>
      <c r="AQ29" s="107">
        <f>+AQ23</f>
        <v>62776.58</v>
      </c>
      <c r="AS29" s="107">
        <f>+AQ29*AK29</f>
        <v>0</v>
      </c>
      <c r="AU29" s="107" t="e">
        <f>+AS29/I12</f>
        <v>#DIV/0!</v>
      </c>
      <c r="AW29" s="798" t="e">
        <f>+AU29/AK66</f>
        <v>#DIV/0!</v>
      </c>
    </row>
    <row r="30" spans="3:49" x14ac:dyDescent="0.25">
      <c r="C30" s="98" t="s">
        <v>121</v>
      </c>
      <c r="E30" s="117"/>
      <c r="G30" s="106">
        <f>Ind_Leistung_FoBi!F23+Ind_Leistung_FoBi!F49</f>
        <v>0</v>
      </c>
      <c r="I30" s="107">
        <f t="shared" ref="I30:I32" si="4">$G30*K30</f>
        <v>0</v>
      </c>
      <c r="K30" s="107">
        <f t="shared" ref="K30:K32" si="5">IFERROR($I24/$G24,0)</f>
        <v>0</v>
      </c>
      <c r="M30" s="107">
        <f t="shared" ref="M30:M32" si="6">$G30*O30</f>
        <v>0</v>
      </c>
      <c r="O30" s="107">
        <f t="shared" ref="O30:O32" si="7">IFERROR($M24/$G24,0)</f>
        <v>0</v>
      </c>
      <c r="R30" s="98" t="s">
        <v>121</v>
      </c>
      <c r="T30" s="117"/>
      <c r="V30" s="106">
        <f>Ind_Leistung_FoBi!K23+Ind_Leistung_FoBi!K49</f>
        <v>0</v>
      </c>
      <c r="X30" s="107">
        <f>X24</f>
        <v>58793.67</v>
      </c>
      <c r="Z30" s="107">
        <f t="shared" ref="Z30:Z32" si="8">+X30*V30</f>
        <v>0</v>
      </c>
      <c r="AB30" s="107">
        <f t="shared" ref="AB30:AB32" si="9">+AB24</f>
        <v>59816.68</v>
      </c>
      <c r="AD30" s="107">
        <f t="shared" ref="AD30:AD32" si="10">+AB30*V30</f>
        <v>0</v>
      </c>
      <c r="AG30" s="98" t="s">
        <v>121</v>
      </c>
      <c r="AI30" s="106"/>
      <c r="AK30" s="106">
        <f>Ind_Leistung_FoBi!P23+Ind_Leistung_FoBi!P49</f>
        <v>0</v>
      </c>
      <c r="AM30" s="107">
        <f>AM24</f>
        <v>58793.67</v>
      </c>
      <c r="AO30" s="107">
        <f>+AM30*AK30</f>
        <v>0</v>
      </c>
      <c r="AQ30" s="107">
        <f t="shared" ref="AQ30:AQ32" si="11">+AQ24</f>
        <v>59816.68</v>
      </c>
      <c r="AS30" s="107">
        <f>+AQ30*AK30</f>
        <v>0</v>
      </c>
      <c r="AU30" s="107" t="e">
        <f>+AS30/I13</f>
        <v>#DIV/0!</v>
      </c>
      <c r="AW30" s="798" t="e">
        <f t="shared" ref="AW30:AW32" si="12">+AU30/AK67</f>
        <v>#DIV/0!</v>
      </c>
    </row>
    <row r="31" spans="3:49" x14ac:dyDescent="0.25">
      <c r="C31" s="98" t="s">
        <v>122</v>
      </c>
      <c r="E31" s="117"/>
      <c r="G31" s="106">
        <f>Ind_Leistung_FoBi!F24+Ind_Leistung_FoBi!F50</f>
        <v>0</v>
      </c>
      <c r="I31" s="107">
        <f t="shared" si="4"/>
        <v>0</v>
      </c>
      <c r="K31" s="107">
        <f t="shared" si="5"/>
        <v>0</v>
      </c>
      <c r="M31" s="107">
        <f t="shared" si="6"/>
        <v>0</v>
      </c>
      <c r="O31" s="107">
        <f t="shared" si="7"/>
        <v>0</v>
      </c>
      <c r="R31" s="98" t="s">
        <v>122</v>
      </c>
      <c r="T31" s="117"/>
      <c r="V31" s="106">
        <f>Ind_Leistung_FoBi!K24+Ind_Leistung_FoBi!K50</f>
        <v>0</v>
      </c>
      <c r="X31" s="107">
        <f t="shared" ref="X31:X32" si="13">X25</f>
        <v>45000</v>
      </c>
      <c r="Z31" s="107">
        <f t="shared" si="8"/>
        <v>0</v>
      </c>
      <c r="AB31" s="107">
        <f t="shared" si="9"/>
        <v>46000</v>
      </c>
      <c r="AD31" s="107">
        <f t="shared" si="10"/>
        <v>0</v>
      </c>
      <c r="AG31" s="98" t="s">
        <v>122</v>
      </c>
      <c r="AI31" s="106"/>
      <c r="AK31" s="106">
        <f>Ind_Leistung_FoBi!P24+Ind_Leistung_FoBi!P50</f>
        <v>0</v>
      </c>
      <c r="AM31" s="107">
        <f t="shared" ref="AM31:AM32" si="14">AM25</f>
        <v>45000</v>
      </c>
      <c r="AO31" s="107">
        <f>+AM31*AK31</f>
        <v>0</v>
      </c>
      <c r="AQ31" s="107">
        <f t="shared" si="11"/>
        <v>46000</v>
      </c>
      <c r="AS31" s="107">
        <f>+AQ31*AK31</f>
        <v>0</v>
      </c>
      <c r="AU31" s="107" t="e">
        <f>+AS31/I14</f>
        <v>#DIV/0!</v>
      </c>
      <c r="AW31" s="798" t="e">
        <f t="shared" si="12"/>
        <v>#DIV/0!</v>
      </c>
    </row>
    <row r="32" spans="3:49" x14ac:dyDescent="0.25">
      <c r="C32" s="98" t="s">
        <v>124</v>
      </c>
      <c r="E32" s="117"/>
      <c r="G32" s="106">
        <f>Ind_Leistung_FoBi!F25+Ind_Leistung_FoBi!F51</f>
        <v>0</v>
      </c>
      <c r="I32" s="107">
        <f t="shared" si="4"/>
        <v>0</v>
      </c>
      <c r="K32" s="107">
        <f t="shared" si="5"/>
        <v>0</v>
      </c>
      <c r="M32" s="107">
        <f t="shared" si="6"/>
        <v>0</v>
      </c>
      <c r="O32" s="107">
        <f t="shared" si="7"/>
        <v>0</v>
      </c>
      <c r="R32" s="98" t="s">
        <v>124</v>
      </c>
      <c r="T32" s="117"/>
      <c r="V32" s="106">
        <f>Ind_Leistung_FoBi!K25+Ind_Leistung_FoBi!K51</f>
        <v>0</v>
      </c>
      <c r="X32" s="107">
        <f t="shared" si="13"/>
        <v>35000</v>
      </c>
      <c r="Z32" s="107">
        <f t="shared" si="8"/>
        <v>0</v>
      </c>
      <c r="AB32" s="107">
        <f t="shared" si="9"/>
        <v>36000</v>
      </c>
      <c r="AD32" s="107">
        <f t="shared" si="10"/>
        <v>0</v>
      </c>
      <c r="AG32" s="98" t="s">
        <v>124</v>
      </c>
      <c r="AI32" s="106"/>
      <c r="AK32" s="106">
        <f>Ind_Leistung_FoBi!P25+Ind_Leistung_FoBi!P51</f>
        <v>0</v>
      </c>
      <c r="AM32" s="107">
        <f t="shared" si="14"/>
        <v>35000</v>
      </c>
      <c r="AO32" s="107">
        <f>+AM32*AK32</f>
        <v>0</v>
      </c>
      <c r="AQ32" s="107">
        <f t="shared" si="11"/>
        <v>36000</v>
      </c>
      <c r="AS32" s="107">
        <f>+AQ32*AK32</f>
        <v>0</v>
      </c>
      <c r="AU32" s="107" t="e">
        <f>+AS32/I15</f>
        <v>#DIV/0!</v>
      </c>
      <c r="AW32" s="798" t="e">
        <f t="shared" si="12"/>
        <v>#DIV/0!</v>
      </c>
    </row>
    <row r="33" spans="3:49" ht="3.75" customHeight="1" x14ac:dyDescent="0.25">
      <c r="C33" s="100"/>
      <c r="E33" s="118"/>
      <c r="I33" s="97"/>
      <c r="M33" s="97"/>
      <c r="O33" s="97"/>
      <c r="P33" s="100"/>
      <c r="R33" s="100"/>
      <c r="T33" s="118"/>
      <c r="X33" s="97"/>
      <c r="Z33" s="97"/>
      <c r="AB33" s="97"/>
      <c r="AD33" s="97"/>
      <c r="AE33" s="100"/>
      <c r="AG33" s="100"/>
      <c r="AM33" s="97"/>
      <c r="AO33" s="97"/>
      <c r="AQ33" s="97"/>
      <c r="AS33" s="97"/>
      <c r="AU33" s="97"/>
      <c r="AW33" s="97"/>
    </row>
    <row r="34" spans="3:49" s="111" customFormat="1" ht="32.25" customHeight="1" x14ac:dyDescent="0.25">
      <c r="C34" s="101" t="s">
        <v>224</v>
      </c>
      <c r="D34" s="100"/>
      <c r="E34" s="115">
        <f>Leitung_Koordinatoren!D21</f>
        <v>0</v>
      </c>
      <c r="F34" s="100"/>
      <c r="G34" s="102">
        <f>Leitung_Koordinatoren!E21</f>
        <v>0</v>
      </c>
      <c r="H34" s="100"/>
      <c r="I34" s="103">
        <f>Leitung_Koordinatoren!K21</f>
        <v>0</v>
      </c>
      <c r="J34" s="100"/>
      <c r="K34" s="103">
        <f>IFERROR($I34/$G34,0)</f>
        <v>0</v>
      </c>
      <c r="L34" s="100"/>
      <c r="M34" s="103">
        <f>Leitung_Koordinatoren!N21</f>
        <v>0</v>
      </c>
      <c r="N34" s="100"/>
      <c r="O34" s="103">
        <f>IFERROR(M34/G34,0)</f>
        <v>0</v>
      </c>
      <c r="R34" s="101" t="s">
        <v>224</v>
      </c>
      <c r="S34" s="100"/>
      <c r="T34" s="115">
        <f>Leitung_Koordinatoren!$D21</f>
        <v>0</v>
      </c>
      <c r="U34" s="100"/>
      <c r="V34" s="681">
        <v>0.5</v>
      </c>
      <c r="W34" s="100"/>
      <c r="X34" s="682">
        <v>65000</v>
      </c>
      <c r="Z34" s="103">
        <f>X34*V34</f>
        <v>32500</v>
      </c>
      <c r="AB34" s="682">
        <v>68000</v>
      </c>
      <c r="AD34" s="103">
        <f>+AB34*V34</f>
        <v>34000</v>
      </c>
      <c r="AG34" s="363" t="s">
        <v>224</v>
      </c>
      <c r="AH34" s="96"/>
      <c r="AI34" s="685">
        <f>Leitung_Koordinatoren!$D21</f>
        <v>0</v>
      </c>
      <c r="AJ34" s="100"/>
      <c r="AK34" s="685">
        <v>0.5</v>
      </c>
      <c r="AL34" s="96"/>
      <c r="AM34" s="686">
        <v>65000</v>
      </c>
      <c r="AN34" s="100"/>
      <c r="AO34" s="365">
        <f>AM34*AK34</f>
        <v>32500</v>
      </c>
      <c r="AP34" s="96"/>
      <c r="AQ34" s="686">
        <v>68000</v>
      </c>
      <c r="AR34" s="100"/>
      <c r="AS34" s="365">
        <f>+AQ34*AK34</f>
        <v>34000</v>
      </c>
      <c r="AT34" s="100"/>
      <c r="AU34" s="365" t="e">
        <f>+AS34/I17</f>
        <v>#DIV/0!</v>
      </c>
      <c r="AV34" s="100"/>
      <c r="AW34" s="365"/>
    </row>
    <row r="35" spans="3:49" s="111" customFormat="1" ht="3" customHeight="1" x14ac:dyDescent="0.25">
      <c r="E35" s="118"/>
      <c r="T35" s="118"/>
    </row>
    <row r="36" spans="3:49" s="111" customFormat="1" ht="32.25" customHeight="1" x14ac:dyDescent="0.25">
      <c r="C36" s="101" t="s">
        <v>225</v>
      </c>
      <c r="D36" s="100"/>
      <c r="E36" s="115">
        <f>Leitung_Koordinatoren!D22</f>
        <v>0</v>
      </c>
      <c r="F36" s="100"/>
      <c r="G36" s="102">
        <f>Leitung_Koordinatoren!E22</f>
        <v>0</v>
      </c>
      <c r="H36" s="100"/>
      <c r="I36" s="103">
        <f>Leitung_Koordinatoren!K22</f>
        <v>0</v>
      </c>
      <c r="J36" s="100"/>
      <c r="K36" s="103">
        <f>IFERROR($I36/$G36,0)</f>
        <v>0</v>
      </c>
      <c r="L36" s="100"/>
      <c r="M36" s="103">
        <f>Leitung_Koordinatoren!N22</f>
        <v>0</v>
      </c>
      <c r="N36" s="100"/>
      <c r="O36" s="103">
        <f>IFERROR(M36/G36,0)</f>
        <v>0</v>
      </c>
      <c r="R36" s="101" t="s">
        <v>225</v>
      </c>
      <c r="S36" s="100"/>
      <c r="T36" s="115">
        <f>Leitung_Koordinatoren!$D22</f>
        <v>0</v>
      </c>
      <c r="U36" s="100"/>
      <c r="V36" s="681"/>
      <c r="W36" s="100"/>
      <c r="X36" s="682"/>
      <c r="Z36" s="103">
        <f>X36*V36</f>
        <v>0</v>
      </c>
      <c r="AB36" s="682"/>
      <c r="AD36" s="103">
        <f>+AB36*V36</f>
        <v>0</v>
      </c>
      <c r="AG36" s="363" t="s">
        <v>225</v>
      </c>
      <c r="AH36" s="96"/>
      <c r="AI36" s="685">
        <f>Leitung_Koordinatoren!$D22</f>
        <v>0</v>
      </c>
      <c r="AJ36" s="100"/>
      <c r="AK36" s="685"/>
      <c r="AL36" s="96"/>
      <c r="AM36" s="686"/>
      <c r="AN36" s="100"/>
      <c r="AO36" s="365">
        <f>AM36*AK36</f>
        <v>0</v>
      </c>
      <c r="AP36" s="96"/>
      <c r="AQ36" s="686"/>
      <c r="AR36" s="100"/>
      <c r="AS36" s="365">
        <f>+AQ36*AK36</f>
        <v>0</v>
      </c>
      <c r="AT36" s="100"/>
      <c r="AU36" s="365" t="e">
        <f>+AS36/I17</f>
        <v>#DIV/0!</v>
      </c>
      <c r="AV36" s="100"/>
      <c r="AW36" s="365"/>
    </row>
    <row r="37" spans="3:49" s="111" customFormat="1" ht="3" customHeight="1" x14ac:dyDescent="0.25">
      <c r="C37" s="100"/>
      <c r="E37" s="118"/>
      <c r="R37" s="100"/>
      <c r="T37" s="118"/>
      <c r="AG37" s="100"/>
    </row>
    <row r="38" spans="3:49" s="111" customFormat="1" ht="32.25" customHeight="1" x14ac:dyDescent="0.25">
      <c r="C38" s="101" t="s">
        <v>350</v>
      </c>
      <c r="D38" s="100"/>
      <c r="E38" s="115">
        <f>SUM(E39:E41)</f>
        <v>0</v>
      </c>
      <c r="F38" s="100"/>
      <c r="G38" s="102">
        <f>SUM(G39:G41)</f>
        <v>0</v>
      </c>
      <c r="H38" s="100"/>
      <c r="I38" s="103">
        <f>SUM(I39:I42)</f>
        <v>0</v>
      </c>
      <c r="J38" s="100"/>
      <c r="K38" s="103">
        <f>IFERROR($I38/$G38,0)</f>
        <v>0</v>
      </c>
      <c r="L38" s="100"/>
      <c r="M38" s="103">
        <f>SUM(M39:M41)</f>
        <v>0</v>
      </c>
      <c r="N38" s="100"/>
      <c r="O38" s="103">
        <f>IFERROR(M38/G38,0)</f>
        <v>0</v>
      </c>
      <c r="R38" s="101" t="s">
        <v>350</v>
      </c>
      <c r="S38" s="100"/>
      <c r="T38" s="115">
        <f>SUM(T39:T41)</f>
        <v>0</v>
      </c>
      <c r="U38" s="100"/>
      <c r="V38" s="102">
        <f>SUM(V39:V41)</f>
        <v>0</v>
      </c>
      <c r="W38" s="100"/>
      <c r="X38" s="103"/>
      <c r="Z38" s="103">
        <f>SUM(Z39:Z41)</f>
        <v>0</v>
      </c>
      <c r="AB38" s="103"/>
      <c r="AD38" s="103">
        <f>SUM(AD39:AD41)</f>
        <v>0</v>
      </c>
      <c r="AG38" s="363" t="s">
        <v>350</v>
      </c>
      <c r="AH38" s="96"/>
      <c r="AI38" s="364">
        <f>SUM(AI39:AI41)</f>
        <v>0</v>
      </c>
      <c r="AJ38" s="100"/>
      <c r="AK38" s="364">
        <f>SUM(AK39:AK41)</f>
        <v>0</v>
      </c>
      <c r="AL38" s="96"/>
      <c r="AM38" s="365"/>
      <c r="AN38" s="100"/>
      <c r="AO38" s="365">
        <f>+SUM(AO39:AO41)</f>
        <v>0</v>
      </c>
      <c r="AP38" s="96"/>
      <c r="AQ38" s="365"/>
      <c r="AR38" s="100"/>
      <c r="AS38" s="365">
        <f>+SUM(AS39:AS41)</f>
        <v>0</v>
      </c>
      <c r="AT38" s="100"/>
      <c r="AU38" s="365" t="e">
        <f>+SUM(AU39:AU41)</f>
        <v>#DIV/0!</v>
      </c>
      <c r="AV38" s="100"/>
      <c r="AW38" s="365"/>
    </row>
    <row r="39" spans="3:49" x14ac:dyDescent="0.25">
      <c r="C39" s="98" t="s">
        <v>236</v>
      </c>
      <c r="E39" s="117">
        <f>Hauswirtschaft_Sonstige!D21</f>
        <v>0</v>
      </c>
      <c r="G39" s="106">
        <f>Hauswirtschaft_Sonstige!E21</f>
        <v>0</v>
      </c>
      <c r="I39" s="107">
        <f>Hauswirtschaft_Sonstige!K21</f>
        <v>0</v>
      </c>
      <c r="K39" s="107">
        <f t="shared" ref="K39:K41" si="15">IFERROR($I39/$G39,0)</f>
        <v>0</v>
      </c>
      <c r="M39" s="107">
        <f>Hauswirtschaft_Sonstige!N21</f>
        <v>0</v>
      </c>
      <c r="O39" s="107">
        <f>IFERROR(M39/G39,0)</f>
        <v>0</v>
      </c>
      <c r="R39" s="98" t="s">
        <v>236</v>
      </c>
      <c r="T39" s="117">
        <f>Hauswirtschaft_Sonstige!$D21</f>
        <v>0</v>
      </c>
      <c r="V39" s="678"/>
      <c r="X39" s="680"/>
      <c r="Z39" s="107">
        <f>X39*V39</f>
        <v>0</v>
      </c>
      <c r="AB39" s="680"/>
      <c r="AD39" s="107">
        <f>+AB39*V39</f>
        <v>0</v>
      </c>
      <c r="AG39" s="367" t="s">
        <v>236</v>
      </c>
      <c r="AI39" s="685">
        <f>Hauswirtschaft_Sonstige!$D21</f>
        <v>0</v>
      </c>
      <c r="AK39" s="685"/>
      <c r="AM39" s="684"/>
      <c r="AO39" s="107">
        <f>AM39*AK39</f>
        <v>0</v>
      </c>
      <c r="AQ39" s="684"/>
      <c r="AS39" s="107">
        <f>+AQ39*AK39</f>
        <v>0</v>
      </c>
      <c r="AU39" s="107" t="e">
        <f>+AS39/I17</f>
        <v>#DIV/0!</v>
      </c>
      <c r="AW39" s="107"/>
    </row>
    <row r="40" spans="3:49" x14ac:dyDescent="0.25">
      <c r="C40" s="98" t="s">
        <v>237</v>
      </c>
      <c r="E40" s="117">
        <f>Hauswirtschaft_Sonstige!D22</f>
        <v>0</v>
      </c>
      <c r="G40" s="106">
        <f>Hauswirtschaft_Sonstige!E22</f>
        <v>0</v>
      </c>
      <c r="I40" s="107">
        <f>Hauswirtschaft_Sonstige!K22</f>
        <v>0</v>
      </c>
      <c r="K40" s="107">
        <f t="shared" si="15"/>
        <v>0</v>
      </c>
      <c r="M40" s="107">
        <f>Hauswirtschaft_Sonstige!N22</f>
        <v>0</v>
      </c>
      <c r="O40" s="107">
        <f t="shared" ref="O40:O41" si="16">IFERROR(M40/G40,0)</f>
        <v>0</v>
      </c>
      <c r="R40" s="98" t="s">
        <v>237</v>
      </c>
      <c r="T40" s="117">
        <f>Hauswirtschaft_Sonstige!$D22</f>
        <v>0</v>
      </c>
      <c r="V40" s="678"/>
      <c r="X40" s="680"/>
      <c r="Z40" s="107">
        <f>X40*V40</f>
        <v>0</v>
      </c>
      <c r="AB40" s="680"/>
      <c r="AD40" s="107">
        <f t="shared" ref="AD40:AD41" si="17">+AB40*V40</f>
        <v>0</v>
      </c>
      <c r="AG40" s="367" t="s">
        <v>237</v>
      </c>
      <c r="AI40" s="685">
        <f>Hauswirtschaft_Sonstige!$D22</f>
        <v>0</v>
      </c>
      <c r="AK40" s="685"/>
      <c r="AM40" s="684"/>
      <c r="AO40" s="107">
        <f>AM40*AK40</f>
        <v>0</v>
      </c>
      <c r="AQ40" s="684"/>
      <c r="AS40" s="107">
        <f>+AQ40*AK40</f>
        <v>0</v>
      </c>
      <c r="AU40" s="107" t="e">
        <f>+AS40/I17</f>
        <v>#DIV/0!</v>
      </c>
      <c r="AW40" s="107"/>
    </row>
    <row r="41" spans="3:49" x14ac:dyDescent="0.25">
      <c r="C41" s="98" t="s">
        <v>238</v>
      </c>
      <c r="E41" s="117">
        <f>Hauswirtschaft_Sonstige!D23</f>
        <v>0</v>
      </c>
      <c r="G41" s="106">
        <f>Hauswirtschaft_Sonstige!E23</f>
        <v>0</v>
      </c>
      <c r="I41" s="107">
        <f>Hauswirtschaft_Sonstige!K23</f>
        <v>0</v>
      </c>
      <c r="K41" s="107">
        <f t="shared" si="15"/>
        <v>0</v>
      </c>
      <c r="M41" s="107">
        <f>Hauswirtschaft_Sonstige!N23</f>
        <v>0</v>
      </c>
      <c r="O41" s="107">
        <f t="shared" si="16"/>
        <v>0</v>
      </c>
      <c r="R41" s="98" t="s">
        <v>238</v>
      </c>
      <c r="T41" s="117">
        <f>Hauswirtschaft_Sonstige!$D23</f>
        <v>0</v>
      </c>
      <c r="V41" s="678"/>
      <c r="X41" s="680"/>
      <c r="Z41" s="107">
        <f>X41*V41</f>
        <v>0</v>
      </c>
      <c r="AB41" s="680"/>
      <c r="AD41" s="107">
        <f t="shared" si="17"/>
        <v>0</v>
      </c>
      <c r="AG41" s="367" t="s">
        <v>238</v>
      </c>
      <c r="AI41" s="685">
        <f>Hauswirtschaft_Sonstige!$D23</f>
        <v>0</v>
      </c>
      <c r="AK41" s="685"/>
      <c r="AM41" s="684"/>
      <c r="AO41" s="107">
        <f>AM41*AK41</f>
        <v>0</v>
      </c>
      <c r="AQ41" s="684"/>
      <c r="AS41" s="107">
        <f>+AQ41*AK41</f>
        <v>0</v>
      </c>
      <c r="AU41" s="107" t="e">
        <f>+AS41/I17</f>
        <v>#DIV/0!</v>
      </c>
      <c r="AW41" s="107"/>
    </row>
    <row r="42" spans="3:49" ht="3" customHeight="1" x14ac:dyDescent="0.25">
      <c r="E42" s="118"/>
      <c r="T42" s="118"/>
    </row>
    <row r="43" spans="3:49" ht="32.25" customHeight="1" x14ac:dyDescent="0.25">
      <c r="C43" s="101" t="s">
        <v>23</v>
      </c>
      <c r="D43" s="96"/>
      <c r="E43" s="115">
        <f>Verwaltung!$D$21</f>
        <v>0</v>
      </c>
      <c r="F43" s="96"/>
      <c r="G43" s="102">
        <f>Verwaltung!$E$21</f>
        <v>0</v>
      </c>
      <c r="H43" s="96"/>
      <c r="I43" s="103">
        <f>Verwaltung!K21</f>
        <v>0</v>
      </c>
      <c r="J43" s="100"/>
      <c r="K43" s="103">
        <f>IFERROR($I43/$G43,0)</f>
        <v>0</v>
      </c>
      <c r="L43" s="100"/>
      <c r="M43" s="103">
        <f>+Verwaltung!N21</f>
        <v>0</v>
      </c>
      <c r="N43" s="100"/>
      <c r="O43" s="103">
        <f>IFERROR(M43/G43,0)</f>
        <v>0</v>
      </c>
      <c r="R43" s="101" t="s">
        <v>23</v>
      </c>
      <c r="S43" s="96"/>
      <c r="T43" s="115">
        <f>Verwaltung!$D$21</f>
        <v>0</v>
      </c>
      <c r="U43" s="96"/>
      <c r="V43" s="681"/>
      <c r="W43" s="96"/>
      <c r="X43" s="682"/>
      <c r="Z43" s="103">
        <f>X43*V43</f>
        <v>0</v>
      </c>
      <c r="AB43" s="682"/>
      <c r="AD43" s="103">
        <f>+AB43*V43</f>
        <v>0</v>
      </c>
      <c r="AG43" s="363" t="s">
        <v>23</v>
      </c>
      <c r="AH43" s="96"/>
      <c r="AI43" s="685">
        <f>Verwaltung!$D$21</f>
        <v>0</v>
      </c>
      <c r="AJ43" s="96"/>
      <c r="AK43" s="685"/>
      <c r="AL43" s="96"/>
      <c r="AM43" s="686"/>
      <c r="AN43" s="100"/>
      <c r="AO43" s="365">
        <f>AM43*AK43</f>
        <v>0</v>
      </c>
      <c r="AP43" s="96"/>
      <c r="AQ43" s="686"/>
      <c r="AR43" s="100"/>
      <c r="AS43" s="365">
        <f>+AQ43*AK43</f>
        <v>0</v>
      </c>
      <c r="AT43" s="100"/>
      <c r="AU43" s="365" t="e">
        <f>+AS43/I17</f>
        <v>#DIV/0!</v>
      </c>
      <c r="AV43" s="100"/>
      <c r="AW43" s="365"/>
    </row>
    <row r="44" spans="3:49" ht="3" customHeight="1" x14ac:dyDescent="0.25">
      <c r="C44" s="100"/>
      <c r="E44" s="118"/>
      <c r="I44" s="111"/>
      <c r="J44" s="111"/>
      <c r="K44" s="111"/>
      <c r="L44" s="111"/>
      <c r="M44" s="111"/>
      <c r="N44" s="111"/>
      <c r="O44" s="111"/>
      <c r="R44" s="100"/>
      <c r="T44" s="118"/>
      <c r="X44" s="111"/>
      <c r="Z44" s="111"/>
      <c r="AB44" s="111"/>
      <c r="AD44" s="111"/>
      <c r="AG44" s="100"/>
      <c r="AM44" s="111"/>
      <c r="AN44" s="111"/>
      <c r="AO44" s="111"/>
      <c r="AQ44" s="111"/>
      <c r="AR44" s="111"/>
      <c r="AS44" s="111"/>
      <c r="AT44" s="111"/>
      <c r="AU44" s="111"/>
      <c r="AV44" s="111"/>
      <c r="AW44" s="111"/>
    </row>
    <row r="45" spans="3:49" ht="32.25" customHeight="1" x14ac:dyDescent="0.25">
      <c r="C45" s="101" t="s">
        <v>24</v>
      </c>
      <c r="D45" s="96"/>
      <c r="E45" s="115">
        <f>Beauftragtenwesen!D21</f>
        <v>0</v>
      </c>
      <c r="F45" s="96"/>
      <c r="G45" s="102">
        <f>+Beauftragtenwesen!E21</f>
        <v>0</v>
      </c>
      <c r="H45" s="96"/>
      <c r="I45" s="103">
        <f>+Beauftragtenwesen!K21</f>
        <v>0</v>
      </c>
      <c r="J45" s="100"/>
      <c r="K45" s="103">
        <f>IFERROR($I45/$G45,0)</f>
        <v>0</v>
      </c>
      <c r="L45" s="100"/>
      <c r="M45" s="103">
        <f>+Beauftragtenwesen!N21</f>
        <v>0</v>
      </c>
      <c r="N45" s="100"/>
      <c r="O45" s="103">
        <f>IFERROR(M45/G45,0)</f>
        <v>0</v>
      </c>
      <c r="R45" s="101" t="s">
        <v>24</v>
      </c>
      <c r="S45" s="96"/>
      <c r="T45" s="115">
        <f>Beauftragtenwesen!$D$21</f>
        <v>0</v>
      </c>
      <c r="U45" s="96"/>
      <c r="V45" s="681"/>
      <c r="W45" s="96"/>
      <c r="X45" s="682"/>
      <c r="Z45" s="103">
        <f>X45*V45</f>
        <v>0</v>
      </c>
      <c r="AB45" s="682"/>
      <c r="AD45" s="103">
        <f>+AB45*V45</f>
        <v>0</v>
      </c>
      <c r="AG45" s="363" t="s">
        <v>24</v>
      </c>
      <c r="AH45" s="96"/>
      <c r="AI45" s="685">
        <f>Beauftragtenwesen!$D$21</f>
        <v>0</v>
      </c>
      <c r="AJ45" s="96"/>
      <c r="AK45" s="685"/>
      <c r="AL45" s="96"/>
      <c r="AM45" s="686"/>
      <c r="AN45" s="100"/>
      <c r="AO45" s="365">
        <f>AM45*AK45</f>
        <v>0</v>
      </c>
      <c r="AP45" s="96"/>
      <c r="AQ45" s="686"/>
      <c r="AR45" s="100"/>
      <c r="AS45" s="365">
        <f>+AQ45*AK45</f>
        <v>0</v>
      </c>
      <c r="AT45" s="100"/>
      <c r="AU45" s="365" t="e">
        <f>+AS45/I17</f>
        <v>#DIV/0!</v>
      </c>
      <c r="AV45" s="100"/>
      <c r="AW45" s="365"/>
    </row>
    <row r="46" spans="3:49" ht="3" customHeight="1" x14ac:dyDescent="0.25">
      <c r="C46" s="100"/>
      <c r="E46" s="118"/>
      <c r="I46" s="111"/>
      <c r="J46" s="111"/>
      <c r="K46" s="111"/>
      <c r="L46" s="111"/>
      <c r="M46" s="111"/>
      <c r="N46" s="111"/>
      <c r="O46" s="111"/>
      <c r="R46" s="100"/>
      <c r="T46" s="118"/>
      <c r="X46" s="111"/>
      <c r="Z46" s="111"/>
      <c r="AB46" s="111"/>
      <c r="AD46" s="111"/>
      <c r="AG46" s="100"/>
      <c r="AM46" s="111"/>
      <c r="AN46" s="111"/>
      <c r="AO46" s="111"/>
      <c r="AQ46" s="111"/>
      <c r="AR46" s="111"/>
      <c r="AS46" s="111"/>
      <c r="AT46" s="111"/>
      <c r="AU46" s="111"/>
      <c r="AV46" s="111"/>
      <c r="AW46" s="111"/>
    </row>
    <row r="47" spans="3:49" ht="32.25" customHeight="1" x14ac:dyDescent="0.25">
      <c r="C47" s="101" t="s">
        <v>351</v>
      </c>
      <c r="D47" s="96"/>
      <c r="E47" s="115">
        <f>SUM(E48:E50)</f>
        <v>0</v>
      </c>
      <c r="F47" s="96"/>
      <c r="G47" s="102" t="e">
        <f>SUM(G48:G50)</f>
        <v>#REF!</v>
      </c>
      <c r="H47" s="96"/>
      <c r="I47" s="103">
        <f>SUM(I48:I50)</f>
        <v>0</v>
      </c>
      <c r="J47" s="100"/>
      <c r="K47" s="103">
        <f>IFERROR($I47/$G47,0)</f>
        <v>0</v>
      </c>
      <c r="L47" s="264">
        <f>+M47-I47</f>
        <v>0</v>
      </c>
      <c r="M47" s="103">
        <f>SUM(M48:M50)</f>
        <v>0</v>
      </c>
      <c r="N47" s="264">
        <f>+O47-K47</f>
        <v>0</v>
      </c>
      <c r="O47" s="103">
        <f>IFERROR(M47/G47,0)</f>
        <v>0</v>
      </c>
      <c r="R47" s="101" t="s">
        <v>351</v>
      </c>
      <c r="S47" s="96"/>
      <c r="T47" s="115">
        <f>SUM(T48:T50)</f>
        <v>0</v>
      </c>
      <c r="U47" s="96"/>
      <c r="V47" s="102">
        <f>SUM(V48:V50)</f>
        <v>0</v>
      </c>
      <c r="W47" s="96"/>
      <c r="X47" s="103"/>
      <c r="Z47" s="103">
        <f>SUM(Z48:Z50)</f>
        <v>0</v>
      </c>
      <c r="AB47" s="103"/>
      <c r="AD47" s="103">
        <f>SUM(AD48:AD50)</f>
        <v>0</v>
      </c>
      <c r="AG47" s="363" t="s">
        <v>351</v>
      </c>
      <c r="AH47" s="96"/>
      <c r="AI47" s="364">
        <f>SUM(AI48:AI50)</f>
        <v>0</v>
      </c>
      <c r="AJ47" s="96"/>
      <c r="AK47" s="364">
        <f>SUM(AK48:AK50)</f>
        <v>0</v>
      </c>
      <c r="AL47" s="96"/>
      <c r="AM47" s="365"/>
      <c r="AN47" s="100" t="e">
        <f>+AO47-#REF!</f>
        <v>#REF!</v>
      </c>
      <c r="AO47" s="365">
        <f>SUM(AO48:AO50)</f>
        <v>0</v>
      </c>
      <c r="AP47" s="96"/>
      <c r="AQ47" s="366"/>
      <c r="AR47" s="100" t="e">
        <f>+AS47-#REF!</f>
        <v>#REF!</v>
      </c>
      <c r="AS47" s="365">
        <f>SUM(AS48:AS50)</f>
        <v>0</v>
      </c>
      <c r="AT47" s="100"/>
      <c r="AU47" s="365" t="e">
        <f>+SUM(AU48:AU50)</f>
        <v>#DIV/0!</v>
      </c>
      <c r="AV47" s="100"/>
      <c r="AW47" s="365"/>
    </row>
    <row r="48" spans="3:49" x14ac:dyDescent="0.25">
      <c r="C48" s="98" t="s">
        <v>243</v>
      </c>
      <c r="E48" s="117">
        <f>Ausbildung!D21</f>
        <v>0</v>
      </c>
      <c r="G48" s="339" t="e">
        <f>Ausbildung!#REF!</f>
        <v>#REF!</v>
      </c>
      <c r="I48" s="107">
        <f>Ausbildung!J21</f>
        <v>0</v>
      </c>
      <c r="K48" s="107">
        <f>IFERROR($I48/$G48,0)</f>
        <v>0</v>
      </c>
      <c r="M48" s="107">
        <f>Ausbildung!M21</f>
        <v>0</v>
      </c>
      <c r="O48" s="107">
        <f>IFERROR(M48/G48,0)</f>
        <v>0</v>
      </c>
      <c r="R48" s="98" t="s">
        <v>243</v>
      </c>
      <c r="T48" s="117">
        <f>Ausbildung!$D21</f>
        <v>0</v>
      </c>
      <c r="V48" s="681"/>
      <c r="X48" s="680"/>
      <c r="Z48" s="361">
        <f>X48*V48</f>
        <v>0</v>
      </c>
      <c r="AB48" s="680"/>
      <c r="AD48" s="361">
        <f>+AB48*V48</f>
        <v>0</v>
      </c>
      <c r="AG48" s="367" t="s">
        <v>243</v>
      </c>
      <c r="AI48" s="685">
        <f>Ausbildung!$D21</f>
        <v>0</v>
      </c>
      <c r="AK48" s="685"/>
      <c r="AM48" s="684"/>
      <c r="AO48" s="107">
        <f>AM48*AK48</f>
        <v>0</v>
      </c>
      <c r="AQ48" s="684"/>
      <c r="AS48" s="107">
        <f>+AQ48*AK48</f>
        <v>0</v>
      </c>
      <c r="AU48" s="107" t="e">
        <f>+AS48/I17</f>
        <v>#DIV/0!</v>
      </c>
      <c r="AW48" s="107"/>
    </row>
    <row r="49" spans="3:49" x14ac:dyDescent="0.25">
      <c r="C49" s="98" t="s">
        <v>244</v>
      </c>
      <c r="E49" s="117">
        <f>Ausbildung!D22</f>
        <v>0</v>
      </c>
      <c r="G49" s="339" t="e">
        <f>Ausbildung!#REF!</f>
        <v>#REF!</v>
      </c>
      <c r="I49" s="107">
        <f>Ausbildung!J22</f>
        <v>0</v>
      </c>
      <c r="K49" s="107">
        <f t="shared" ref="K49:K50" si="18">IFERROR($I49/$G49,0)</f>
        <v>0</v>
      </c>
      <c r="M49" s="107">
        <f>Ausbildung!M22</f>
        <v>0</v>
      </c>
      <c r="O49" s="107">
        <f t="shared" ref="O49:O50" si="19">IFERROR(M49/G49,0)</f>
        <v>0</v>
      </c>
      <c r="R49" s="98" t="s">
        <v>244</v>
      </c>
      <c r="T49" s="117">
        <f>Ausbildung!$D22</f>
        <v>0</v>
      </c>
      <c r="V49" s="681"/>
      <c r="X49" s="680"/>
      <c r="Z49" s="361">
        <f>X49*V49</f>
        <v>0</v>
      </c>
      <c r="AB49" s="680"/>
      <c r="AD49" s="361">
        <f t="shared" ref="AD49:AD50" si="20">+AB49*V49</f>
        <v>0</v>
      </c>
      <c r="AG49" s="367" t="s">
        <v>244</v>
      </c>
      <c r="AI49" s="685">
        <f>Ausbildung!$D22</f>
        <v>0</v>
      </c>
      <c r="AK49" s="685"/>
      <c r="AM49" s="684"/>
      <c r="AO49" s="107">
        <f>AM49*AK49</f>
        <v>0</v>
      </c>
      <c r="AQ49" s="684"/>
      <c r="AS49" s="107">
        <f>+AQ49*AK49</f>
        <v>0</v>
      </c>
      <c r="AU49" s="107" t="e">
        <f>+AS49/I17</f>
        <v>#DIV/0!</v>
      </c>
      <c r="AW49" s="107"/>
    </row>
    <row r="50" spans="3:49" x14ac:dyDescent="0.25">
      <c r="C50" s="98" t="s">
        <v>245</v>
      </c>
      <c r="E50" s="117">
        <f>Ausbildung!D23</f>
        <v>0</v>
      </c>
      <c r="G50" s="339" t="e">
        <f>Ausbildung!#REF!</f>
        <v>#REF!</v>
      </c>
      <c r="I50" s="107">
        <f>Ausbildung!J23</f>
        <v>0</v>
      </c>
      <c r="K50" s="107">
        <f t="shared" si="18"/>
        <v>0</v>
      </c>
      <c r="M50" s="107">
        <f>Ausbildung!M23</f>
        <v>0</v>
      </c>
      <c r="O50" s="107">
        <f t="shared" si="19"/>
        <v>0</v>
      </c>
      <c r="R50" s="98" t="s">
        <v>245</v>
      </c>
      <c r="T50" s="117">
        <f>Ausbildung!$D23</f>
        <v>0</v>
      </c>
      <c r="V50" s="681"/>
      <c r="X50" s="680"/>
      <c r="Z50" s="361">
        <f>X50*V50</f>
        <v>0</v>
      </c>
      <c r="AB50" s="680"/>
      <c r="AD50" s="361">
        <f t="shared" si="20"/>
        <v>0</v>
      </c>
      <c r="AG50" s="367" t="s">
        <v>245</v>
      </c>
      <c r="AI50" s="685">
        <f>Ausbildung!$D23</f>
        <v>0</v>
      </c>
      <c r="AK50" s="685"/>
      <c r="AM50" s="684"/>
      <c r="AO50" s="107">
        <f>AM50*AK50</f>
        <v>0</v>
      </c>
      <c r="AQ50" s="684"/>
      <c r="AS50" s="107">
        <f>+AQ50*AK50</f>
        <v>0</v>
      </c>
      <c r="AU50" s="107" t="e">
        <f>+AS50/I17</f>
        <v>#DIV/0!</v>
      </c>
      <c r="AW50" s="107"/>
    </row>
    <row r="51" spans="3:49" ht="3" customHeight="1" x14ac:dyDescent="0.25">
      <c r="C51" s="100"/>
      <c r="E51" s="118"/>
      <c r="R51" s="100"/>
      <c r="T51" s="118"/>
      <c r="AG51" s="100"/>
    </row>
    <row r="52" spans="3:49" ht="32.25" customHeight="1" x14ac:dyDescent="0.25">
      <c r="C52" s="711" t="s">
        <v>352</v>
      </c>
      <c r="D52" s="96"/>
      <c r="E52" s="116">
        <f>+SUM(E22+E34+E36+E38+E43+E45+E47)</f>
        <v>0</v>
      </c>
      <c r="F52" s="100"/>
      <c r="G52" s="112" t="e">
        <f>+SUM(G22+G34+G36+G38+G43+G45+G47)</f>
        <v>#REF!</v>
      </c>
      <c r="H52" s="100"/>
      <c r="I52" s="110">
        <f>+SUM(I22+I34+I36+I38+I43+I45+I47)</f>
        <v>0</v>
      </c>
      <c r="J52" s="100"/>
      <c r="K52" s="110">
        <f>IFERROR($I52/$G52,0)</f>
        <v>0</v>
      </c>
      <c r="L52" s="96"/>
      <c r="M52" s="110">
        <f>+SUM(M22+M34+M36+M38+M43+M45+M47)</f>
        <v>0</v>
      </c>
      <c r="N52" s="96"/>
      <c r="O52" s="110">
        <f>IFERROR($M52/$G52,0)</f>
        <v>0</v>
      </c>
      <c r="R52" s="711" t="s">
        <v>352</v>
      </c>
      <c r="S52" s="96"/>
      <c r="T52" s="116">
        <f>+SUM(T22+T34+T36+T38+T43+T45+T47)</f>
        <v>0</v>
      </c>
      <c r="U52" s="100"/>
      <c r="V52" s="471">
        <f>+SUM(V22+V34+V36+V38+V43+V45+V47)</f>
        <v>5.0999999999999996</v>
      </c>
      <c r="W52" s="100"/>
      <c r="X52" s="110">
        <f>IFERROR(Z52/V52,0)</f>
        <v>51553.139411764707</v>
      </c>
      <c r="Z52" s="110">
        <f>+SUM(Z22+Z34+Z36+Z38+Z43+Z45+Z47)</f>
        <v>262921.011</v>
      </c>
      <c r="AB52" s="110">
        <f>IFERROR(AD52/V52,0)</f>
        <v>52813.895686274518</v>
      </c>
      <c r="AD52" s="110">
        <f>+SUM(AD22+AD34+AD36+AD38+AD43+AD45+AD47)</f>
        <v>269350.86800000002</v>
      </c>
      <c r="AG52" s="713" t="s">
        <v>352</v>
      </c>
      <c r="AH52" s="96"/>
      <c r="AI52" s="364">
        <f>+SUM(AI22+AI34+AI36+AI38+AI43+AI45+AI47)</f>
        <v>0</v>
      </c>
      <c r="AJ52" s="100"/>
      <c r="AK52" s="364">
        <f>+SUM(AK22+AK34+AK36+AK38+AK43+AK45+AK47)</f>
        <v>5.0999999999999996</v>
      </c>
      <c r="AL52" s="96"/>
      <c r="AM52" s="365">
        <f>IFERROR(AO52/AK52,0)</f>
        <v>51553.139411764707</v>
      </c>
      <c r="AN52" s="100"/>
      <c r="AO52" s="365">
        <f>+SUM(AO22+AO34+AO36+AO38+AO43+AO45+AO47)</f>
        <v>262921.011</v>
      </c>
      <c r="AP52" s="96"/>
      <c r="AQ52" s="365">
        <f>+SUM(AQ22+AQ34+AQ36+AQ38+AQ43+AQ45+AQ47)</f>
        <v>119163.23217391304</v>
      </c>
      <c r="AR52" s="100"/>
      <c r="AS52" s="365">
        <f>+SUM(AS22+AS34+AS36+AS38+AS43+AS45+AS47)</f>
        <v>269350.86800000002</v>
      </c>
      <c r="AT52" s="100"/>
      <c r="AU52" s="365"/>
      <c r="AV52" s="100"/>
      <c r="AW52" s="365"/>
    </row>
    <row r="53" spans="3:49" ht="3" customHeight="1" x14ac:dyDescent="0.25">
      <c r="C53" s="100"/>
      <c r="E53" s="118"/>
      <c r="M53" s="111"/>
      <c r="O53" s="111"/>
      <c r="R53" s="100"/>
      <c r="T53" s="118"/>
      <c r="X53" s="111"/>
      <c r="Z53" s="111"/>
      <c r="AB53" s="111"/>
      <c r="AD53" s="111"/>
      <c r="AG53" s="100"/>
      <c r="AM53" s="111"/>
      <c r="AO53" s="111"/>
      <c r="AQ53" s="111"/>
      <c r="AS53" s="111"/>
      <c r="AU53" s="111"/>
      <c r="AW53" s="111"/>
    </row>
    <row r="54" spans="3:49" ht="32.25" customHeight="1" x14ac:dyDescent="0.25">
      <c r="C54" s="101" t="s">
        <v>353</v>
      </c>
      <c r="D54" s="96"/>
      <c r="E54" s="115"/>
      <c r="F54" s="96"/>
      <c r="G54" s="101"/>
      <c r="H54" s="96"/>
      <c r="I54" s="104"/>
      <c r="J54" s="96"/>
      <c r="K54" s="105"/>
      <c r="L54" s="96"/>
      <c r="M54" s="113">
        <f>Sachkosten!L81-SUM(Sachkosten!L60:L65)</f>
        <v>0</v>
      </c>
      <c r="N54" s="96"/>
      <c r="O54" s="113"/>
      <c r="R54" s="101" t="s">
        <v>353</v>
      </c>
      <c r="S54" s="96"/>
      <c r="T54" s="115"/>
      <c r="U54" s="96"/>
      <c r="V54" s="101"/>
      <c r="W54" s="96"/>
      <c r="X54" s="113"/>
      <c r="Z54" s="113"/>
      <c r="AB54" s="113"/>
      <c r="AD54" s="113">
        <f>Sachkosten!$Q$81-SUM(Sachkosten!$Q$60:$Q$65)</f>
        <v>0</v>
      </c>
      <c r="AG54" s="363" t="s">
        <v>353</v>
      </c>
      <c r="AH54" s="96"/>
      <c r="AI54" s="363"/>
      <c r="AJ54" s="96"/>
      <c r="AK54" s="363"/>
      <c r="AL54" s="96"/>
      <c r="AM54" s="723"/>
      <c r="AN54" s="96"/>
      <c r="AO54" s="723"/>
      <c r="AP54" s="96"/>
      <c r="AQ54" s="723"/>
      <c r="AR54" s="96"/>
      <c r="AS54" s="723">
        <f>Sachkosten!V81-SUM(Sachkosten!V60:V65)</f>
        <v>0</v>
      </c>
      <c r="AT54" s="96"/>
      <c r="AU54" s="723" t="e">
        <f>+AS54/I17</f>
        <v>#DIV/0!</v>
      </c>
      <c r="AV54" s="96"/>
      <c r="AW54" s="723"/>
    </row>
    <row r="55" spans="3:49" ht="3" customHeight="1" x14ac:dyDescent="0.25">
      <c r="C55" s="100"/>
      <c r="E55" s="118"/>
      <c r="M55" s="111"/>
      <c r="O55" s="111"/>
      <c r="R55" s="100"/>
      <c r="T55" s="118"/>
      <c r="X55" s="111"/>
      <c r="Z55" s="111"/>
      <c r="AB55" s="111"/>
      <c r="AD55" s="111"/>
      <c r="AG55" s="100"/>
      <c r="AM55" s="111"/>
      <c r="AO55" s="111"/>
      <c r="AQ55" s="111"/>
      <c r="AS55" s="111"/>
      <c r="AU55" s="111"/>
      <c r="AW55" s="111"/>
    </row>
    <row r="56" spans="3:49" ht="32.25" customHeight="1" x14ac:dyDescent="0.25">
      <c r="C56" s="101" t="s">
        <v>354</v>
      </c>
      <c r="D56" s="96"/>
      <c r="E56" s="115"/>
      <c r="F56" s="96"/>
      <c r="G56" s="101"/>
      <c r="H56" s="96"/>
      <c r="I56" s="104"/>
      <c r="J56" s="96"/>
      <c r="K56" s="105"/>
      <c r="L56" s="96"/>
      <c r="M56" s="113">
        <f>SUM(Sachkosten!L60:L65)</f>
        <v>0</v>
      </c>
      <c r="N56" s="96"/>
      <c r="O56" s="113"/>
      <c r="R56" s="101" t="s">
        <v>354</v>
      </c>
      <c r="S56" s="96"/>
      <c r="T56" s="115"/>
      <c r="U56" s="96"/>
      <c r="V56" s="101"/>
      <c r="W56" s="96"/>
      <c r="X56" s="113"/>
      <c r="Z56" s="113"/>
      <c r="AB56" s="113"/>
      <c r="AD56" s="113">
        <f>SUM(Sachkosten!$Q$60:$Q$65)</f>
        <v>0</v>
      </c>
      <c r="AG56" s="363" t="s">
        <v>354</v>
      </c>
      <c r="AH56" s="96"/>
      <c r="AI56" s="363"/>
      <c r="AJ56" s="96"/>
      <c r="AK56" s="363"/>
      <c r="AL56" s="96"/>
      <c r="AM56" s="723"/>
      <c r="AN56" s="96"/>
      <c r="AO56" s="723"/>
      <c r="AP56" s="96"/>
      <c r="AQ56" s="723"/>
      <c r="AR56" s="96"/>
      <c r="AS56" s="723">
        <f>SUM(Sachkosten!V60:V65)</f>
        <v>0</v>
      </c>
      <c r="AT56" s="96"/>
      <c r="AU56" s="723" t="e">
        <f>+AS56/I17</f>
        <v>#DIV/0!</v>
      </c>
      <c r="AV56" s="96"/>
      <c r="AW56" s="723"/>
    </row>
    <row r="57" spans="3:49" ht="3" customHeight="1" x14ac:dyDescent="0.25">
      <c r="C57" s="100"/>
      <c r="E57" s="118"/>
      <c r="M57" s="111"/>
      <c r="O57" s="111"/>
      <c r="R57" s="100"/>
      <c r="T57" s="118"/>
      <c r="X57" s="111"/>
      <c r="Z57" s="111"/>
      <c r="AB57" s="111"/>
      <c r="AD57" s="111"/>
      <c r="AG57" s="100"/>
      <c r="AM57" s="111"/>
      <c r="AO57" s="111"/>
      <c r="AQ57" s="111"/>
      <c r="AS57" s="111"/>
      <c r="AU57" s="111"/>
      <c r="AW57" s="111"/>
    </row>
    <row r="58" spans="3:49" ht="32.25" customHeight="1" x14ac:dyDescent="0.25">
      <c r="C58" s="711" t="s">
        <v>355</v>
      </c>
      <c r="D58" s="96"/>
      <c r="E58" s="116"/>
      <c r="F58" s="100"/>
      <c r="G58" s="112"/>
      <c r="H58" s="100"/>
      <c r="I58" s="110"/>
      <c r="J58" s="100"/>
      <c r="K58" s="110"/>
      <c r="L58" s="96"/>
      <c r="M58" s="757">
        <f>+M54+M56</f>
        <v>0</v>
      </c>
      <c r="N58" s="96"/>
      <c r="O58" s="114"/>
      <c r="R58" s="711" t="s">
        <v>355</v>
      </c>
      <c r="S58" s="96"/>
      <c r="T58" s="116"/>
      <c r="U58" s="100"/>
      <c r="V58" s="112"/>
      <c r="W58" s="100"/>
      <c r="X58" s="114"/>
      <c r="Z58" s="114"/>
      <c r="AB58" s="114"/>
      <c r="AD58" s="757">
        <f>+AD54+AD56</f>
        <v>0</v>
      </c>
      <c r="AG58" s="713" t="s">
        <v>355</v>
      </c>
      <c r="AH58" s="96"/>
      <c r="AI58" s="368"/>
      <c r="AJ58" s="100"/>
      <c r="AK58" s="368"/>
      <c r="AL58" s="100"/>
      <c r="AM58" s="365"/>
      <c r="AN58" s="96"/>
      <c r="AO58" s="365"/>
      <c r="AP58" s="100"/>
      <c r="AQ58" s="365"/>
      <c r="AR58" s="96"/>
      <c r="AS58" s="714">
        <f>+AS54+AS56</f>
        <v>0</v>
      </c>
      <c r="AT58" s="96"/>
      <c r="AU58" s="714"/>
      <c r="AV58" s="96"/>
      <c r="AW58" s="714"/>
    </row>
    <row r="59" spans="3:49" ht="3" customHeight="1" x14ac:dyDescent="0.25">
      <c r="C59" s="100"/>
      <c r="E59" s="118"/>
      <c r="M59" s="111"/>
      <c r="O59" s="111"/>
      <c r="R59" s="100"/>
      <c r="T59" s="118"/>
      <c r="X59" s="111"/>
      <c r="Z59" s="111"/>
      <c r="AB59" s="111"/>
      <c r="AD59" s="111"/>
      <c r="AG59" s="100"/>
      <c r="AM59" s="111"/>
      <c r="AO59" s="111"/>
      <c r="AQ59" s="111"/>
      <c r="AS59" s="111"/>
      <c r="AU59" s="111"/>
      <c r="AW59" s="111"/>
    </row>
    <row r="60" spans="3:49" s="764" customFormat="1" ht="32.25" customHeight="1" x14ac:dyDescent="0.25">
      <c r="C60" s="712" t="s">
        <v>100</v>
      </c>
      <c r="D60" s="722"/>
      <c r="E60" s="715"/>
      <c r="F60" s="722"/>
      <c r="G60" s="716" t="e">
        <f>SUM(G22+G34+G36+G38+G43+G45+G47)</f>
        <v>#REF!</v>
      </c>
      <c r="H60" s="722"/>
      <c r="I60" s="765">
        <f>+I52+M58</f>
        <v>0</v>
      </c>
      <c r="J60" s="722"/>
      <c r="K60" s="717"/>
      <c r="L60" s="722"/>
      <c r="M60" s="718">
        <f>+M52+M58</f>
        <v>0</v>
      </c>
      <c r="N60" s="722"/>
      <c r="O60" s="718"/>
      <c r="R60" s="712" t="s">
        <v>100</v>
      </c>
      <c r="S60" s="722"/>
      <c r="T60" s="715"/>
      <c r="U60" s="722"/>
      <c r="V60" s="716">
        <f>SUM(V22+V34+V36+V38+V43+V45+V47)</f>
        <v>5.0999999999999996</v>
      </c>
      <c r="W60" s="722"/>
      <c r="X60" s="718"/>
      <c r="Z60" s="718">
        <f>+Z52+AD58</f>
        <v>262921.011</v>
      </c>
      <c r="AB60" s="718"/>
      <c r="AD60" s="718">
        <f>+AD52+AD58</f>
        <v>269350.86800000002</v>
      </c>
      <c r="AG60" s="719" t="s">
        <v>100</v>
      </c>
      <c r="AH60" s="722"/>
      <c r="AI60" s="720"/>
      <c r="AJ60" s="722"/>
      <c r="AK60" s="720">
        <f>SUM(AK22+AK34+AK36+AK38+AK43+AK45+AK47)</f>
        <v>5.0999999999999996</v>
      </c>
      <c r="AL60" s="722"/>
      <c r="AM60" s="721"/>
      <c r="AN60" s="722"/>
      <c r="AO60" s="721">
        <f>+AO52+AS58</f>
        <v>262921.011</v>
      </c>
      <c r="AP60" s="722"/>
      <c r="AQ60" s="721"/>
      <c r="AR60" s="722"/>
      <c r="AS60" s="721">
        <f>+AS52+AS58</f>
        <v>269350.86800000002</v>
      </c>
      <c r="AT60" s="722"/>
      <c r="AU60" s="721"/>
      <c r="AV60" s="722"/>
      <c r="AW60" s="721"/>
    </row>
    <row r="61" spans="3:49" x14ac:dyDescent="0.25">
      <c r="M61" s="97"/>
    </row>
    <row r="63" spans="3:49" s="429" customFormat="1" ht="47.25" x14ac:dyDescent="0.25">
      <c r="C63" s="559" t="s">
        <v>356</v>
      </c>
      <c r="D63" s="560"/>
      <c r="E63" s="561" t="s">
        <v>379</v>
      </c>
      <c r="G63" s="561" t="s">
        <v>380</v>
      </c>
      <c r="I63" s="561" t="s">
        <v>381</v>
      </c>
      <c r="K63" s="561" t="s">
        <v>382</v>
      </c>
      <c r="M63" s="561" t="s">
        <v>383</v>
      </c>
      <c r="O63" s="561" t="s">
        <v>384</v>
      </c>
      <c r="R63" s="559" t="s">
        <v>356</v>
      </c>
      <c r="S63" s="560"/>
      <c r="T63" s="561" t="s">
        <v>379</v>
      </c>
      <c r="V63" s="561" t="s">
        <v>380</v>
      </c>
      <c r="X63" s="561" t="s">
        <v>381</v>
      </c>
      <c r="Z63" s="561" t="s">
        <v>385</v>
      </c>
      <c r="AB63" s="561" t="s">
        <v>383</v>
      </c>
      <c r="AD63" s="561" t="s">
        <v>384</v>
      </c>
      <c r="AG63" s="559" t="s">
        <v>356</v>
      </c>
      <c r="AH63" s="560"/>
      <c r="AI63" s="561" t="s">
        <v>379</v>
      </c>
      <c r="AK63" s="561" t="s">
        <v>380</v>
      </c>
      <c r="AM63" s="561" t="s">
        <v>381</v>
      </c>
      <c r="AO63" s="561" t="s">
        <v>385</v>
      </c>
      <c r="AQ63" s="561" t="s">
        <v>383</v>
      </c>
      <c r="AS63" s="561" t="s">
        <v>384</v>
      </c>
      <c r="AU63" s="561"/>
      <c r="AW63" s="561"/>
    </row>
    <row r="64" spans="3:49" s="429" customFormat="1" ht="15.75" x14ac:dyDescent="0.25">
      <c r="C64" s="562" t="s">
        <v>357</v>
      </c>
      <c r="D64" s="560"/>
      <c r="E64" s="563" t="s">
        <v>358</v>
      </c>
      <c r="G64" s="563" t="s">
        <v>358</v>
      </c>
      <c r="I64" s="563" t="s">
        <v>203</v>
      </c>
      <c r="K64" s="563" t="s">
        <v>386</v>
      </c>
      <c r="M64" s="563" t="s">
        <v>358</v>
      </c>
      <c r="O64" s="563" t="s">
        <v>358</v>
      </c>
      <c r="R64" s="564" t="s">
        <v>357</v>
      </c>
      <c r="S64" s="560"/>
      <c r="T64" s="565" t="s">
        <v>358</v>
      </c>
      <c r="V64" s="565" t="s">
        <v>358</v>
      </c>
      <c r="X64" s="565" t="s">
        <v>203</v>
      </c>
      <c r="Z64" s="565" t="s">
        <v>386</v>
      </c>
      <c r="AA64" s="731"/>
      <c r="AB64" s="565" t="s">
        <v>358</v>
      </c>
      <c r="AC64" s="731"/>
      <c r="AD64" s="565" t="s">
        <v>358</v>
      </c>
      <c r="AG64" s="727" t="s">
        <v>357</v>
      </c>
      <c r="AH64" s="560"/>
      <c r="AI64" s="726" t="s">
        <v>358</v>
      </c>
      <c r="AK64" s="726" t="s">
        <v>358</v>
      </c>
      <c r="AM64" s="732" t="s">
        <v>203</v>
      </c>
      <c r="AO64" s="733" t="s">
        <v>386</v>
      </c>
      <c r="AP64" s="731"/>
      <c r="AQ64" s="726" t="s">
        <v>358</v>
      </c>
      <c r="AR64" s="731"/>
      <c r="AS64" s="726" t="s">
        <v>358</v>
      </c>
      <c r="AT64" s="731"/>
      <c r="AU64" s="726"/>
      <c r="AV64" s="731"/>
      <c r="AW64" s="726"/>
    </row>
    <row r="65" spans="3:49" ht="1.5" customHeight="1" x14ac:dyDescent="0.25">
      <c r="E65"/>
      <c r="T65"/>
    </row>
    <row r="66" spans="3:49" s="429" customFormat="1" ht="15.75" x14ac:dyDescent="0.25">
      <c r="C66" s="566" t="s">
        <v>120</v>
      </c>
      <c r="E66" s="567">
        <f>IF(G23=0,0,((I23+I29)/E12)+(($I$34+$I$36+$I$38+$I$43+$I$45+$I$47+M$58)/$E$17))</f>
        <v>0</v>
      </c>
      <c r="G66" s="567">
        <f>IF(G23=0,0,((M23+M29)/E12)+(($M$34+$M$36+$M$38+$M$43+$M$45+$M$47+M$58)/$E$17))</f>
        <v>0</v>
      </c>
      <c r="I66" s="729">
        <v>0.03</v>
      </c>
      <c r="K66" s="728"/>
      <c r="M66" s="758">
        <f>IFERROR(IF(K66="",E66+(I66*I23/E12),E66+K66),0)</f>
        <v>0</v>
      </c>
      <c r="O66" s="567">
        <f>IFERROR(IF(K66="",G66+(I66*M23/E12),G66+K66),0)</f>
        <v>0</v>
      </c>
      <c r="R66" s="566" t="s">
        <v>120</v>
      </c>
      <c r="T66" s="567" t="e">
        <f>IF(V23=0,0,((Z23+Z29)/G12)+(($Z$34+$Z$36+$Z$38+$Z$43+$Z$45+$Z$47+$AD$58)/$G$17))</f>
        <v>#DIV/0!</v>
      </c>
      <c r="V66" s="567" t="e">
        <f>IF(V23=0,0,((AD23+AD29)/G12)+(($AD$34+$AD$36+$AD$38+$AD$43+$AD$45+$AD$47+AD$58)/$G$17))</f>
        <v>#DIV/0!</v>
      </c>
      <c r="X66" s="759">
        <v>0.03</v>
      </c>
      <c r="Z66" s="681"/>
      <c r="AB66" s="567">
        <f>IFERROR(IF(Z66="",T66+(X66*Z23/G12),T66+Z66),0)</f>
        <v>0</v>
      </c>
      <c r="AD66" s="567">
        <f>IFERROR(IF(Z66="",V66+(X66*AD23/G12),V66+Z66),0)</f>
        <v>0</v>
      </c>
      <c r="AG66" s="566" t="s">
        <v>120</v>
      </c>
      <c r="AI66" s="567" t="e">
        <f>IF(AK23=0,0,((AO23+AO29)/I12)+($AO$34+$AO$36+$AO$38+$AO$43+$AO$45+$AO$47+AS$58)/$I$17)</f>
        <v>#DIV/0!</v>
      </c>
      <c r="AK66" s="567" t="e">
        <f>IF(AK23=0,0,((AS23+AS29)/I12)+(($AS$34+$AS$36+$AS$38+$AS$43+$AS$45+$AS$47+AS$58)/$I$17))</f>
        <v>#DIV/0!</v>
      </c>
      <c r="AM66" s="761">
        <v>0.03</v>
      </c>
      <c r="AO66" s="685"/>
      <c r="AQ66" s="567">
        <f>IFERROR(IF(AO66="",AI66+(AM66*AO23/I12),AI66+AO66),0)</f>
        <v>0</v>
      </c>
      <c r="AS66" s="567">
        <f>IFERROR(IF(AO66="",AK66+(AM66*AS23/I12),AK66+AO66),0)</f>
        <v>0</v>
      </c>
      <c r="AU66" s="567"/>
      <c r="AW66" s="567"/>
    </row>
    <row r="67" spans="3:49" s="429" customFormat="1" ht="15.75" x14ac:dyDescent="0.25">
      <c r="C67" s="566" t="s">
        <v>121</v>
      </c>
      <c r="E67" s="567">
        <f>IF(G24=0,0,((I24+I30)/E13)+(($I$34+$I$36+$I$38+$I$43+$I$45+$I$47+M$58)/$E$17))</f>
        <v>0</v>
      </c>
      <c r="G67" s="567">
        <f>IF(G24=0,0,((M24+M30)/E13)+(($M$34+$M$36+$M$38+$M$43+$M$45+$M$47+M$58)/$E$17))</f>
        <v>0</v>
      </c>
      <c r="I67" s="729"/>
      <c r="K67" s="728">
        <v>3.5</v>
      </c>
      <c r="M67" s="758">
        <f t="shared" ref="M67:M69" si="21">IFERROR(IF(K67="",E67+(I67*I24/E13),E67+K67),0)</f>
        <v>3.5</v>
      </c>
      <c r="O67" s="567">
        <f t="shared" ref="O67:O69" si="22">IFERROR(IF(K67="",G67+(I67*M24/E13),G67+K67),0)</f>
        <v>3.5</v>
      </c>
      <c r="R67" s="566" t="s">
        <v>121</v>
      </c>
      <c r="T67" s="567" t="e">
        <f t="shared" ref="T67:T69" si="23">IF(V24=0,0,((Z24+Z30)/G13)+(($Z$34+$Z$36+$Z$38+$Z$43+$Z$45+$Z$47+$AD$58)/$G$17))</f>
        <v>#DIV/0!</v>
      </c>
      <c r="V67" s="567" t="e">
        <f>IF(V24=0,0,((AD24+AD30)/G13)+(($AD$34+$AD$36+$AD$38+$AD$43+$AD$45+$AD$47+AD$58)/$G$17))</f>
        <v>#DIV/0!</v>
      </c>
      <c r="X67" s="759"/>
      <c r="Z67" s="681">
        <v>3.5</v>
      </c>
      <c r="AB67" s="567">
        <f t="shared" ref="AB67:AB69" si="24">IFERROR(IF(Z67="",T67+(X67*Z24/G13),T67+Z67),0)</f>
        <v>0</v>
      </c>
      <c r="AD67" s="567">
        <f t="shared" ref="AD67:AD69" si="25">IFERROR(IF(Z67="",V67+(X67*AD24/G13),V67+Z67),0)</f>
        <v>0</v>
      </c>
      <c r="AG67" s="566" t="s">
        <v>121</v>
      </c>
      <c r="AI67" s="567" t="e">
        <f>IF(AK24=0,0,((AO24+AO30)/I13)+(($AO$34+$AO$36+$AO$38+$AO$43+$AO$45+$AO$47+AS$58)/$I$17))</f>
        <v>#DIV/0!</v>
      </c>
      <c r="AK67" s="567" t="e">
        <f>IF(AK24=0,0,((AS24+AS30)/I13)+(($AS$34+$AS$36+$AS$38+$AS$43+$AS$45+$AS$47+AS$58)/$I$17))</f>
        <v>#DIV/0!</v>
      </c>
      <c r="AM67" s="761"/>
      <c r="AO67" s="685">
        <v>3.5</v>
      </c>
      <c r="AQ67" s="567">
        <f>IFERROR(IF(AO67="",AI67+(AM67*AO24/I13),AI67+AO67),0)</f>
        <v>0</v>
      </c>
      <c r="AS67" s="567">
        <f>IFERROR(IF(AO67="",AK67+(AM67*AS24/I13),AK67+AO67),0)</f>
        <v>0</v>
      </c>
      <c r="AU67" s="567"/>
      <c r="AW67" s="567"/>
    </row>
    <row r="68" spans="3:49" s="429" customFormat="1" ht="15.75" x14ac:dyDescent="0.25">
      <c r="C68" s="566" t="s">
        <v>122</v>
      </c>
      <c r="E68" s="567">
        <f>IF(G25=0,0,((I25+I31)/E14)+(($I$34+$I$36+$I$38+$I$43+$I$45+$I$47+M$58)/$E$17))</f>
        <v>0</v>
      </c>
      <c r="G68" s="567">
        <f>IF(G25=0,0,((M25+M31)/E14)+(($M$34+$M$36+$M$38+$M$43+$M$45+$M$47+M$58)/$E$17))</f>
        <v>0</v>
      </c>
      <c r="I68" s="729"/>
      <c r="K68" s="728"/>
      <c r="M68" s="758">
        <f t="shared" si="21"/>
        <v>0</v>
      </c>
      <c r="O68" s="567">
        <f t="shared" si="22"/>
        <v>0</v>
      </c>
      <c r="R68" s="566" t="s">
        <v>122</v>
      </c>
      <c r="T68" s="567" t="e">
        <f t="shared" si="23"/>
        <v>#DIV/0!</v>
      </c>
      <c r="V68" s="567" t="e">
        <f t="shared" ref="V68:V69" si="26">IF(V25=0,0,((AD25+AD31)/G14)+(($AD$34+$AD$36+$AD$38+$AD$43+$AD$45+$AD$47+AD$58)/$G$17))</f>
        <v>#DIV/0!</v>
      </c>
      <c r="X68" s="759"/>
      <c r="Z68" s="681"/>
      <c r="AB68" s="567">
        <f t="shared" si="24"/>
        <v>0</v>
      </c>
      <c r="AD68" s="567">
        <f t="shared" si="25"/>
        <v>0</v>
      </c>
      <c r="AG68" s="566" t="s">
        <v>122</v>
      </c>
      <c r="AI68" s="567" t="e">
        <f>IF(AK25=0,0,((AO25+AO31)/I14)+(($AO$34+$AO$36+$AO$38+$AO$43+$AO$45+$AO$47+AS$58)/$I$17))</f>
        <v>#DIV/0!</v>
      </c>
      <c r="AK68" s="567" t="e">
        <f>IF(AK25=0,0,((AS25+AS31)/I14)+(($AS$34+$AS$36+$AS$38+$AS$43+$AS$45+$AS$47+AS$58)/$I$17))</f>
        <v>#DIV/0!</v>
      </c>
      <c r="AM68" s="761">
        <v>0.04</v>
      </c>
      <c r="AO68" s="685"/>
      <c r="AQ68" s="567">
        <f>IFERROR(IF(AO68="",AI68+(AM68*AO25/I14),AI68+AO68),0)</f>
        <v>0</v>
      </c>
      <c r="AS68" s="567">
        <f>IFERROR(IF(AO68="",AK68+(AM68*AS25/I14),AK68+AO68),0)</f>
        <v>0</v>
      </c>
      <c r="AU68" s="567"/>
      <c r="AW68" s="567"/>
    </row>
    <row r="69" spans="3:49" s="429" customFormat="1" ht="15.75" x14ac:dyDescent="0.25">
      <c r="C69" s="566" t="s">
        <v>124</v>
      </c>
      <c r="E69" s="567">
        <f>IF(G26=0,0,((I26+I32)/E15)+(($I$34+$I$36+$I$38+$I$43+$I$45+$I$47+M$58)/$E$17))</f>
        <v>0</v>
      </c>
      <c r="G69" s="567">
        <f>IF(G26=0,0,((M26+M32)/E15)+(($M$34+$M$36+$M$38+$M$43+$M$45+$M$47+M$58)/$E$17))</f>
        <v>0</v>
      </c>
      <c r="I69" s="729"/>
      <c r="K69" s="728"/>
      <c r="M69" s="758">
        <f t="shared" si="21"/>
        <v>0</v>
      </c>
      <c r="O69" s="567">
        <f t="shared" si="22"/>
        <v>0</v>
      </c>
      <c r="R69" s="566" t="s">
        <v>124</v>
      </c>
      <c r="T69" s="567" t="e">
        <f t="shared" si="23"/>
        <v>#DIV/0!</v>
      </c>
      <c r="V69" s="567" t="e">
        <f t="shared" si="26"/>
        <v>#DIV/0!</v>
      </c>
      <c r="X69" s="759"/>
      <c r="Z69" s="681"/>
      <c r="AB69" s="567">
        <f t="shared" si="24"/>
        <v>0</v>
      </c>
      <c r="AD69" s="567">
        <f t="shared" si="25"/>
        <v>0</v>
      </c>
      <c r="AG69" s="566" t="s">
        <v>124</v>
      </c>
      <c r="AI69" s="567" t="e">
        <f>IF(AK26=0,0,((AO26+AO32)/I15)+(($AO$34+$AO$36+$AO$38+$AO$43+$AO$45+$AO$47+AS$58)/$I$17))</f>
        <v>#DIV/0!</v>
      </c>
      <c r="AK69" s="567" t="e">
        <f>IF(AK26=0,0,((AS26+AS32)/I15)+(($AS$34+$AS$36+$AS$38+$AS$43+$AS$45+$AS$47+AS$58)/$I$17))</f>
        <v>#DIV/0!</v>
      </c>
      <c r="AM69" s="761"/>
      <c r="AO69" s="685">
        <v>4</v>
      </c>
      <c r="AQ69" s="567">
        <f>IFERROR(IF(AO69="",AI69+(AM69*AO26/I15),AI69+AO69),0)</f>
        <v>0</v>
      </c>
      <c r="AS69" s="567">
        <f>IFERROR(IF(AO69="",AK69+(AM69*AS26/I15),AK69+AO69),0)</f>
        <v>0</v>
      </c>
      <c r="AU69" s="567"/>
      <c r="AW69" s="567"/>
    </row>
    <row r="70" spans="3:49" x14ac:dyDescent="0.25">
      <c r="T70"/>
    </row>
    <row r="71" spans="3:49" x14ac:dyDescent="0.25">
      <c r="I71" s="97"/>
      <c r="M71" s="97"/>
      <c r="O71" s="750"/>
      <c r="T71" s="760"/>
      <c r="AB71" s="97"/>
      <c r="AM71" s="750"/>
    </row>
    <row r="73" spans="3:49" x14ac:dyDescent="0.25">
      <c r="I73" s="750"/>
      <c r="M73" s="750"/>
    </row>
  </sheetData>
  <mergeCells count="1">
    <mergeCell ref="C2:D2"/>
  </mergeCells>
  <pageMargins left="0.7" right="0.7" top="0.78740157499999996" bottom="0.78740157499999996" header="0.3" footer="0.3"/>
  <pageSetup paperSize="9" orientation="portrait"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36432-FC07-45C6-B394-5CBA63D01AE9}">
  <sheetPr codeName="Tabelle17"/>
  <dimension ref="A2:AA64"/>
  <sheetViews>
    <sheetView showGridLines="0" topLeftCell="A16" zoomScale="85" zoomScaleNormal="85" workbookViewId="0">
      <selection activeCell="Z29" sqref="Z29"/>
    </sheetView>
  </sheetViews>
  <sheetFormatPr baseColWidth="10" defaultColWidth="11.42578125" defaultRowHeight="15" x14ac:dyDescent="0.25"/>
  <cols>
    <col min="1" max="1" width="3.28515625" style="868" customWidth="1"/>
    <col min="2" max="2" width="25" style="868" customWidth="1"/>
    <col min="3" max="3" width="0.5703125" style="868" customWidth="1"/>
    <col min="4" max="4" width="45.140625" style="868" bestFit="1" customWidth="1"/>
    <col min="5" max="5" width="0.5703125" style="868" customWidth="1"/>
    <col min="6" max="6" width="15" style="868" customWidth="1"/>
    <col min="7" max="7" width="0.5703125" style="868" customWidth="1"/>
    <col min="8" max="8" width="15" style="868" customWidth="1"/>
    <col min="9" max="9" width="0.5703125" style="868" customWidth="1"/>
    <col min="10" max="10" width="18.85546875" style="868" customWidth="1"/>
    <col min="11" max="11" width="0.5703125" style="868" customWidth="1"/>
    <col min="12" max="12" width="18.85546875" style="868" customWidth="1"/>
    <col min="13" max="13" width="0.5703125" style="868" customWidth="1"/>
    <col min="14" max="14" width="18.85546875" style="868" customWidth="1"/>
    <col min="15" max="15" width="0.5703125" style="868" customWidth="1"/>
    <col min="16" max="16" width="18.85546875" style="868" customWidth="1"/>
    <col min="17" max="17" width="0.5703125" style="868" customWidth="1"/>
    <col min="18" max="18" width="11.42578125" style="868"/>
    <col min="19" max="19" width="42.85546875" style="868" customWidth="1"/>
    <col min="20" max="20" width="0.5703125" style="868" customWidth="1"/>
    <col min="21" max="21" width="18.85546875" style="868" customWidth="1"/>
    <col min="22" max="22" width="0.5703125" style="868" customWidth="1"/>
    <col min="23" max="23" width="18.85546875" style="868" customWidth="1"/>
    <col min="24" max="24" width="0.5703125" style="868" customWidth="1"/>
    <col min="25" max="16384" width="11.42578125" style="868"/>
  </cols>
  <sheetData>
    <row r="2" spans="1:23" s="864" customFormat="1" ht="27" x14ac:dyDescent="0.25">
      <c r="A2" s="863"/>
      <c r="B2" s="895" t="s">
        <v>671</v>
      </c>
      <c r="D2" s="1176"/>
      <c r="G2" s="865"/>
      <c r="S2" s="864" t="s">
        <v>654</v>
      </c>
      <c r="U2" s="1174"/>
    </row>
    <row r="3" spans="1:23" s="864" customFormat="1" ht="13.5" x14ac:dyDescent="0.25">
      <c r="A3" s="863"/>
      <c r="G3" s="865"/>
    </row>
    <row r="4" spans="1:23" s="864" customFormat="1" ht="13.5" x14ac:dyDescent="0.25">
      <c r="A4" s="863"/>
      <c r="G4" s="865"/>
      <c r="S4" s="866" t="s">
        <v>655</v>
      </c>
      <c r="U4" s="866" t="s">
        <v>656</v>
      </c>
      <c r="W4" s="866" t="s">
        <v>657</v>
      </c>
    </row>
    <row r="5" spans="1:23" s="864" customFormat="1" ht="13.5" x14ac:dyDescent="0.25">
      <c r="A5" s="863"/>
      <c r="G5" s="865"/>
      <c r="S5" s="864" t="s">
        <v>658</v>
      </c>
      <c r="U5" s="1174"/>
      <c r="V5" s="867"/>
      <c r="W5" s="1174"/>
    </row>
    <row r="6" spans="1:23" s="864" customFormat="1" ht="13.5" x14ac:dyDescent="0.25">
      <c r="A6" s="863"/>
      <c r="G6" s="865"/>
      <c r="S6" s="864" t="s">
        <v>659</v>
      </c>
      <c r="U6" s="1174"/>
      <c r="V6" s="867"/>
      <c r="W6" s="1174"/>
    </row>
    <row r="7" spans="1:23" s="864" customFormat="1" ht="13.5" x14ac:dyDescent="0.25">
      <c r="A7" s="863"/>
      <c r="G7" s="865"/>
      <c r="S7" s="864" t="s">
        <v>660</v>
      </c>
      <c r="U7" s="1174"/>
      <c r="V7" s="867"/>
      <c r="W7" s="1174"/>
    </row>
    <row r="8" spans="1:23" x14ac:dyDescent="0.25">
      <c r="S8" s="864" t="s">
        <v>661</v>
      </c>
      <c r="U8" s="1175"/>
      <c r="V8" s="869"/>
      <c r="W8" s="1175"/>
    </row>
    <row r="9" spans="1:23" x14ac:dyDescent="0.25">
      <c r="S9" s="864" t="s">
        <v>662</v>
      </c>
      <c r="U9" s="1175"/>
      <c r="V9" s="869"/>
      <c r="W9" s="1175"/>
    </row>
    <row r="10" spans="1:23" x14ac:dyDescent="0.25">
      <c r="S10" s="864" t="s">
        <v>663</v>
      </c>
      <c r="U10" s="1175"/>
      <c r="V10" s="869"/>
      <c r="W10" s="1175"/>
    </row>
    <row r="11" spans="1:23" x14ac:dyDescent="0.25">
      <c r="S11" s="864" t="s">
        <v>664</v>
      </c>
      <c r="U11" s="1175"/>
      <c r="V11" s="869"/>
      <c r="W11" s="1175"/>
    </row>
    <row r="12" spans="1:23" x14ac:dyDescent="0.25">
      <c r="S12" s="864" t="s">
        <v>665</v>
      </c>
      <c r="U12" s="1175"/>
      <c r="V12" s="869"/>
      <c r="W12" s="1175"/>
    </row>
    <row r="13" spans="1:23" ht="3.75" customHeight="1" x14ac:dyDescent="0.25"/>
    <row r="14" spans="1:23" x14ac:dyDescent="0.25">
      <c r="S14" s="870" t="s">
        <v>100</v>
      </c>
      <c r="U14" s="871"/>
      <c r="W14" s="871"/>
    </row>
    <row r="18" spans="2:27" s="872" customFormat="1" ht="47.25" x14ac:dyDescent="0.25">
      <c r="D18" s="899" t="s">
        <v>356</v>
      </c>
      <c r="E18" s="873"/>
      <c r="F18" s="900" t="s">
        <v>379</v>
      </c>
      <c r="H18" s="900" t="s">
        <v>380</v>
      </c>
      <c r="J18" s="900" t="s">
        <v>381</v>
      </c>
      <c r="L18" s="900" t="s">
        <v>385</v>
      </c>
      <c r="N18" s="900" t="s">
        <v>383</v>
      </c>
      <c r="P18" s="900" t="s">
        <v>384</v>
      </c>
      <c r="S18" s="899" t="s">
        <v>356</v>
      </c>
      <c r="T18" s="873"/>
      <c r="U18" s="900" t="s">
        <v>645</v>
      </c>
      <c r="W18" s="900" t="s">
        <v>644</v>
      </c>
      <c r="Z18" s="873"/>
    </row>
    <row r="19" spans="2:27" s="872" customFormat="1" ht="15.75" x14ac:dyDescent="0.25">
      <c r="D19" s="901" t="s">
        <v>357</v>
      </c>
      <c r="E19" s="873"/>
      <c r="F19" s="902" t="s">
        <v>358</v>
      </c>
      <c r="H19" s="902" t="s">
        <v>358</v>
      </c>
      <c r="J19" s="903" t="s">
        <v>203</v>
      </c>
      <c r="L19" s="904" t="s">
        <v>386</v>
      </c>
      <c r="M19" s="874"/>
      <c r="N19" s="902" t="s">
        <v>358</v>
      </c>
      <c r="O19" s="874"/>
      <c r="P19" s="902" t="s">
        <v>358</v>
      </c>
      <c r="Q19" s="874"/>
      <c r="S19" s="905" t="s">
        <v>357</v>
      </c>
      <c r="T19" s="873"/>
      <c r="U19" s="906" t="s">
        <v>358</v>
      </c>
      <c r="W19" s="906" t="s">
        <v>358</v>
      </c>
      <c r="Z19" s="873"/>
      <c r="AA19" s="874"/>
    </row>
    <row r="20" spans="2:27" ht="3" customHeight="1" x14ac:dyDescent="0.25">
      <c r="AA20" s="869"/>
    </row>
    <row r="21" spans="2:27" s="872" customFormat="1" ht="15.75" x14ac:dyDescent="0.25">
      <c r="D21" s="907" t="s">
        <v>120</v>
      </c>
      <c r="F21" s="908"/>
      <c r="H21" s="908"/>
      <c r="J21" s="909"/>
      <c r="L21" s="908"/>
      <c r="N21" s="908"/>
      <c r="P21" s="908"/>
      <c r="S21" s="907" t="s">
        <v>120</v>
      </c>
      <c r="U21" s="908"/>
      <c r="W21" s="908"/>
      <c r="AA21" s="887"/>
    </row>
    <row r="22" spans="2:27" s="872" customFormat="1" ht="15.75" x14ac:dyDescent="0.25">
      <c r="D22" s="907" t="s">
        <v>121</v>
      </c>
      <c r="F22" s="908"/>
      <c r="H22" s="908"/>
      <c r="J22" s="909"/>
      <c r="L22" s="908"/>
      <c r="N22" s="908"/>
      <c r="P22" s="908"/>
      <c r="S22" s="907" t="s">
        <v>121</v>
      </c>
      <c r="U22" s="908"/>
      <c r="W22" s="908"/>
      <c r="Y22" s="887"/>
    </row>
    <row r="23" spans="2:27" s="872" customFormat="1" ht="15.75" x14ac:dyDescent="0.25">
      <c r="D23" s="907" t="s">
        <v>122</v>
      </c>
      <c r="F23" s="908"/>
      <c r="H23" s="908"/>
      <c r="J23" s="909"/>
      <c r="L23" s="908"/>
      <c r="N23" s="908"/>
      <c r="P23" s="908"/>
      <c r="S23" s="907" t="s">
        <v>122</v>
      </c>
      <c r="U23" s="908"/>
      <c r="W23" s="908"/>
    </row>
    <row r="24" spans="2:27" s="872" customFormat="1" ht="15.75" x14ac:dyDescent="0.25">
      <c r="D24" s="907" t="s">
        <v>124</v>
      </c>
      <c r="F24" s="908"/>
      <c r="H24" s="908"/>
      <c r="J24" s="909"/>
      <c r="L24" s="908"/>
      <c r="N24" s="908"/>
      <c r="P24" s="908"/>
      <c r="S24" s="907" t="s">
        <v>124</v>
      </c>
      <c r="U24" s="908"/>
      <c r="W24" s="908"/>
    </row>
    <row r="27" spans="2:27" s="875" customFormat="1" ht="18.75" x14ac:dyDescent="0.25">
      <c r="D27" s="910" t="s">
        <v>371</v>
      </c>
      <c r="F27" s="876"/>
      <c r="G27" s="876"/>
      <c r="H27" s="876"/>
      <c r="I27" s="876"/>
      <c r="J27" s="876"/>
      <c r="K27" s="876"/>
      <c r="L27" s="876"/>
      <c r="M27" s="876"/>
      <c r="O27" s="911"/>
      <c r="Q27" s="911"/>
      <c r="S27" s="912" t="s">
        <v>646</v>
      </c>
      <c r="T27" s="912"/>
      <c r="U27" s="912"/>
      <c r="V27" s="912"/>
      <c r="W27" s="912"/>
      <c r="X27" s="876"/>
    </row>
    <row r="28" spans="2:27" ht="4.5" customHeight="1" x14ac:dyDescent="0.25"/>
    <row r="29" spans="2:27" ht="75" x14ac:dyDescent="0.25">
      <c r="B29" s="877"/>
      <c r="D29" s="913" t="s">
        <v>29</v>
      </c>
      <c r="E29" s="878"/>
      <c r="F29" s="914" t="s">
        <v>373</v>
      </c>
      <c r="G29" s="878"/>
      <c r="H29" s="914" t="s">
        <v>348</v>
      </c>
      <c r="I29" s="878"/>
      <c r="J29" s="914" t="s">
        <v>666</v>
      </c>
      <c r="L29" s="914" t="s">
        <v>667</v>
      </c>
      <c r="N29" s="914" t="s">
        <v>668</v>
      </c>
      <c r="P29" s="914" t="s">
        <v>669</v>
      </c>
      <c r="S29" s="913" t="s">
        <v>29</v>
      </c>
      <c r="T29" s="878"/>
      <c r="U29" s="914" t="s">
        <v>672</v>
      </c>
      <c r="W29" s="914" t="s">
        <v>670</v>
      </c>
    </row>
    <row r="30" spans="2:27" ht="25.5" customHeight="1" x14ac:dyDescent="0.25">
      <c r="D30" s="915" t="s">
        <v>349</v>
      </c>
      <c r="E30" s="878"/>
      <c r="F30" s="916"/>
      <c r="G30" s="878"/>
      <c r="H30" s="916"/>
      <c r="I30" s="878"/>
      <c r="J30" s="917"/>
      <c r="K30" s="878"/>
      <c r="L30" s="917"/>
      <c r="M30" s="878"/>
      <c r="N30" s="917"/>
      <c r="O30" s="878"/>
      <c r="P30" s="917"/>
      <c r="Q30" s="878"/>
      <c r="S30" s="918" t="s">
        <v>349</v>
      </c>
      <c r="T30" s="878"/>
      <c r="U30" s="919"/>
      <c r="V30" s="878"/>
      <c r="W30" s="919"/>
    </row>
    <row r="31" spans="2:27" x14ac:dyDescent="0.25">
      <c r="D31" s="920" t="s">
        <v>120</v>
      </c>
      <c r="F31" s="921"/>
      <c r="H31" s="921"/>
      <c r="J31" s="922"/>
      <c r="L31" s="922"/>
      <c r="N31" s="922"/>
      <c r="P31" s="922"/>
      <c r="S31" s="923" t="s">
        <v>120</v>
      </c>
      <c r="U31" s="924"/>
      <c r="W31" s="924"/>
    </row>
    <row r="32" spans="2:27" x14ac:dyDescent="0.25">
      <c r="D32" s="920" t="s">
        <v>121</v>
      </c>
      <c r="F32" s="921"/>
      <c r="H32" s="921"/>
      <c r="J32" s="922"/>
      <c r="L32" s="922"/>
      <c r="N32" s="922"/>
      <c r="P32" s="922"/>
      <c r="S32" s="923" t="s">
        <v>121</v>
      </c>
      <c r="U32" s="924"/>
      <c r="W32" s="924"/>
    </row>
    <row r="33" spans="2:23" x14ac:dyDescent="0.25">
      <c r="D33" s="920" t="s">
        <v>122</v>
      </c>
      <c r="F33" s="921"/>
      <c r="H33" s="921"/>
      <c r="J33" s="922"/>
      <c r="L33" s="922"/>
      <c r="N33" s="922"/>
      <c r="P33" s="922"/>
      <c r="S33" s="923" t="s">
        <v>122</v>
      </c>
      <c r="U33" s="924"/>
      <c r="W33" s="924"/>
    </row>
    <row r="34" spans="2:23" ht="15.75" customHeight="1" x14ac:dyDescent="0.25">
      <c r="D34" s="920" t="s">
        <v>124</v>
      </c>
      <c r="F34" s="921"/>
      <c r="H34" s="921"/>
      <c r="J34" s="922"/>
      <c r="L34" s="922"/>
      <c r="N34" s="922"/>
      <c r="P34" s="922"/>
      <c r="S34" s="923" t="s">
        <v>124</v>
      </c>
      <c r="U34" s="924"/>
      <c r="W34" s="924"/>
    </row>
    <row r="35" spans="2:23" ht="4.5" customHeight="1" x14ac:dyDescent="0.25">
      <c r="B35" s="878"/>
      <c r="D35" s="878"/>
      <c r="J35" s="925"/>
      <c r="L35" s="925"/>
      <c r="N35" s="925"/>
      <c r="P35" s="925"/>
      <c r="S35" s="878"/>
      <c r="U35" s="925"/>
      <c r="W35" s="925"/>
    </row>
    <row r="36" spans="2:23" ht="25.5" customHeight="1" x14ac:dyDescent="0.25">
      <c r="D36" s="915" t="s">
        <v>224</v>
      </c>
      <c r="E36" s="878"/>
      <c r="F36" s="926"/>
      <c r="G36" s="878"/>
      <c r="H36" s="916"/>
      <c r="I36" s="878"/>
      <c r="J36" s="927"/>
      <c r="K36" s="928"/>
      <c r="L36" s="927"/>
      <c r="M36" s="928"/>
      <c r="N36" s="927"/>
      <c r="O36" s="928"/>
      <c r="P36" s="927"/>
      <c r="Q36" s="878"/>
      <c r="S36" s="918" t="s">
        <v>224</v>
      </c>
      <c r="T36" s="878"/>
      <c r="U36" s="919"/>
      <c r="V36" s="878"/>
      <c r="W36" s="919"/>
    </row>
    <row r="37" spans="2:23" ht="5.25" customHeight="1" x14ac:dyDescent="0.25"/>
    <row r="38" spans="2:23" ht="25.5" customHeight="1" x14ac:dyDescent="0.25">
      <c r="D38" s="915" t="s">
        <v>225</v>
      </c>
      <c r="E38" s="878"/>
      <c r="F38" s="916"/>
      <c r="G38" s="878"/>
      <c r="H38" s="916"/>
      <c r="I38" s="878"/>
      <c r="J38" s="927"/>
      <c r="K38" s="928"/>
      <c r="L38" s="927"/>
      <c r="M38" s="928"/>
      <c r="N38" s="927"/>
      <c r="O38" s="928"/>
      <c r="P38" s="927"/>
      <c r="Q38" s="878"/>
      <c r="S38" s="918" t="s">
        <v>225</v>
      </c>
      <c r="T38" s="878"/>
      <c r="U38" s="919"/>
      <c r="V38" s="878"/>
      <c r="W38" s="919"/>
    </row>
    <row r="39" spans="2:23" ht="5.25" customHeight="1" x14ac:dyDescent="0.25">
      <c r="D39" s="878"/>
      <c r="S39" s="878"/>
    </row>
    <row r="40" spans="2:23" ht="25.5" customHeight="1" x14ac:dyDescent="0.25">
      <c r="D40" s="915" t="s">
        <v>350</v>
      </c>
      <c r="E40" s="878"/>
      <c r="F40" s="916"/>
      <c r="G40" s="878"/>
      <c r="H40" s="916"/>
      <c r="I40" s="878"/>
      <c r="J40" s="927"/>
      <c r="K40" s="928"/>
      <c r="L40" s="927"/>
      <c r="M40" s="928"/>
      <c r="N40" s="927"/>
      <c r="O40" s="928"/>
      <c r="P40" s="927"/>
      <c r="Q40" s="878"/>
      <c r="S40" s="918" t="s">
        <v>350</v>
      </c>
      <c r="T40" s="878"/>
      <c r="U40" s="919"/>
      <c r="V40" s="878"/>
      <c r="W40" s="929"/>
    </row>
    <row r="41" spans="2:23" x14ac:dyDescent="0.25">
      <c r="D41" s="930" t="s">
        <v>236</v>
      </c>
      <c r="F41" s="931"/>
      <c r="H41" s="931"/>
      <c r="J41" s="922"/>
      <c r="L41" s="922"/>
      <c r="N41" s="922"/>
      <c r="P41" s="922"/>
      <c r="S41" s="923" t="s">
        <v>236</v>
      </c>
      <c r="U41" s="924"/>
      <c r="W41" s="924"/>
    </row>
    <row r="42" spans="2:23" x14ac:dyDescent="0.25">
      <c r="D42" s="930" t="s">
        <v>237</v>
      </c>
      <c r="F42" s="931"/>
      <c r="H42" s="931"/>
      <c r="J42" s="922"/>
      <c r="L42" s="922"/>
      <c r="N42" s="922"/>
      <c r="P42" s="922"/>
      <c r="S42" s="923" t="s">
        <v>237</v>
      </c>
      <c r="U42" s="924"/>
      <c r="W42" s="924"/>
    </row>
    <row r="43" spans="2:23" x14ac:dyDescent="0.25">
      <c r="D43" s="930" t="s">
        <v>238</v>
      </c>
      <c r="F43" s="931"/>
      <c r="H43" s="931"/>
      <c r="J43" s="922"/>
      <c r="L43" s="922"/>
      <c r="N43" s="922"/>
      <c r="P43" s="922"/>
      <c r="S43" s="923" t="s">
        <v>238</v>
      </c>
      <c r="U43" s="924"/>
      <c r="W43" s="924"/>
    </row>
    <row r="44" spans="2:23" ht="4.5" customHeight="1" x14ac:dyDescent="0.25"/>
    <row r="45" spans="2:23" ht="25.5" customHeight="1" x14ac:dyDescent="0.25">
      <c r="D45" s="915" t="s">
        <v>23</v>
      </c>
      <c r="E45" s="878"/>
      <c r="F45" s="916"/>
      <c r="G45" s="878"/>
      <c r="H45" s="916"/>
      <c r="I45" s="878"/>
      <c r="J45" s="927"/>
      <c r="K45" s="928"/>
      <c r="L45" s="927"/>
      <c r="M45" s="928"/>
      <c r="N45" s="927"/>
      <c r="O45" s="928"/>
      <c r="P45" s="927"/>
      <c r="Q45" s="878"/>
      <c r="S45" s="918" t="s">
        <v>23</v>
      </c>
      <c r="T45" s="878"/>
      <c r="U45" s="919"/>
      <c r="V45" s="878"/>
      <c r="W45" s="919"/>
    </row>
    <row r="46" spans="2:23" ht="4.5" customHeight="1" x14ac:dyDescent="0.25">
      <c r="D46" s="878"/>
      <c r="S46" s="878"/>
    </row>
    <row r="47" spans="2:23" ht="25.5" customHeight="1" x14ac:dyDescent="0.25">
      <c r="D47" s="915" t="s">
        <v>24</v>
      </c>
      <c r="E47" s="878"/>
      <c r="F47" s="916"/>
      <c r="G47" s="878"/>
      <c r="H47" s="916"/>
      <c r="I47" s="878"/>
      <c r="J47" s="927"/>
      <c r="K47" s="928"/>
      <c r="L47" s="927"/>
      <c r="M47" s="928"/>
      <c r="N47" s="927"/>
      <c r="O47" s="928"/>
      <c r="P47" s="927"/>
      <c r="Q47" s="878"/>
      <c r="S47" s="918" t="s">
        <v>239</v>
      </c>
      <c r="T47" s="878"/>
      <c r="U47" s="919"/>
      <c r="V47" s="878"/>
      <c r="W47" s="919"/>
    </row>
    <row r="48" spans="2:23" ht="4.5" customHeight="1" x14ac:dyDescent="0.25">
      <c r="D48" s="878"/>
      <c r="S48" s="878"/>
    </row>
    <row r="49" spans="4:25" ht="25.5" customHeight="1" x14ac:dyDescent="0.25">
      <c r="D49" s="915" t="s">
        <v>351</v>
      </c>
      <c r="E49" s="878"/>
      <c r="F49" s="916"/>
      <c r="G49" s="878"/>
      <c r="H49" s="916"/>
      <c r="I49" s="878"/>
      <c r="J49" s="927"/>
      <c r="K49" s="928"/>
      <c r="L49" s="927"/>
      <c r="M49" s="928"/>
      <c r="N49" s="927"/>
      <c r="O49" s="928"/>
      <c r="P49" s="927"/>
      <c r="Q49" s="878"/>
      <c r="S49" s="918" t="s">
        <v>351</v>
      </c>
      <c r="T49" s="878"/>
      <c r="U49" s="919"/>
      <c r="V49" s="878"/>
      <c r="W49" s="919"/>
    </row>
    <row r="50" spans="4:25" x14ac:dyDescent="0.25">
      <c r="D50" s="930" t="s">
        <v>243</v>
      </c>
      <c r="F50" s="931"/>
      <c r="H50" s="931"/>
      <c r="J50" s="922"/>
      <c r="L50" s="922"/>
      <c r="N50" s="922"/>
      <c r="P50" s="922"/>
      <c r="S50" s="923" t="s">
        <v>243</v>
      </c>
      <c r="U50" s="924"/>
      <c r="W50" s="924"/>
    </row>
    <row r="51" spans="4:25" x14ac:dyDescent="0.25">
      <c r="D51" s="930" t="s">
        <v>244</v>
      </c>
      <c r="F51" s="931"/>
      <c r="H51" s="931"/>
      <c r="J51" s="922"/>
      <c r="L51" s="922"/>
      <c r="N51" s="922"/>
      <c r="P51" s="922"/>
      <c r="S51" s="923" t="s">
        <v>244</v>
      </c>
      <c r="U51" s="924"/>
      <c r="W51" s="924"/>
    </row>
    <row r="52" spans="4:25" x14ac:dyDescent="0.25">
      <c r="D52" s="930" t="s">
        <v>245</v>
      </c>
      <c r="F52" s="931"/>
      <c r="H52" s="931"/>
      <c r="J52" s="922"/>
      <c r="L52" s="922"/>
      <c r="N52" s="922"/>
      <c r="P52" s="922"/>
      <c r="S52" s="923" t="s">
        <v>245</v>
      </c>
      <c r="U52" s="924"/>
      <c r="W52" s="924"/>
    </row>
    <row r="53" spans="4:25" ht="4.5" customHeight="1" x14ac:dyDescent="0.25">
      <c r="D53" s="878"/>
      <c r="S53" s="878"/>
    </row>
    <row r="54" spans="4:25" ht="25.5" customHeight="1" x14ac:dyDescent="0.25">
      <c r="D54" s="932" t="s">
        <v>352</v>
      </c>
      <c r="E54" s="878"/>
      <c r="F54" s="916"/>
      <c r="G54" s="878"/>
      <c r="H54" s="933"/>
      <c r="I54" s="934"/>
      <c r="J54" s="935"/>
      <c r="K54" s="936"/>
      <c r="L54" s="935"/>
      <c r="M54" s="936"/>
      <c r="N54" s="935"/>
      <c r="O54" s="936"/>
      <c r="P54" s="935"/>
      <c r="Q54" s="878"/>
      <c r="S54" s="937" t="s">
        <v>352</v>
      </c>
      <c r="T54" s="878"/>
      <c r="U54" s="938"/>
      <c r="V54" s="934"/>
      <c r="W54" s="938"/>
    </row>
    <row r="55" spans="4:25" ht="4.5" customHeight="1" x14ac:dyDescent="0.25">
      <c r="D55" s="878"/>
      <c r="J55" s="925"/>
      <c r="L55" s="925"/>
      <c r="S55" s="878"/>
    </row>
    <row r="56" spans="4:25" ht="25.5" customHeight="1" x14ac:dyDescent="0.25">
      <c r="D56" s="915" t="s">
        <v>353</v>
      </c>
      <c r="E56" s="878"/>
      <c r="F56" s="915"/>
      <c r="G56" s="878"/>
      <c r="H56" s="926"/>
      <c r="I56" s="878"/>
      <c r="J56" s="927"/>
      <c r="K56" s="928"/>
      <c r="L56" s="927"/>
      <c r="M56" s="928"/>
      <c r="N56" s="927"/>
      <c r="O56" s="928"/>
      <c r="P56" s="939"/>
      <c r="Q56" s="878"/>
      <c r="S56" s="918" t="s">
        <v>677</v>
      </c>
      <c r="T56" s="878"/>
      <c r="U56" s="940"/>
      <c r="V56" s="878"/>
      <c r="W56" s="940"/>
    </row>
    <row r="57" spans="4:25" ht="4.5" customHeight="1" x14ac:dyDescent="0.25">
      <c r="D57" s="878"/>
      <c r="J57" s="925"/>
      <c r="L57" s="925"/>
      <c r="S57" s="878"/>
    </row>
    <row r="58" spans="4:25" s="879" customFormat="1" ht="25.5" customHeight="1" x14ac:dyDescent="0.25">
      <c r="D58" s="915" t="s">
        <v>354</v>
      </c>
      <c r="E58" s="941"/>
      <c r="F58" s="942"/>
      <c r="G58" s="941"/>
      <c r="H58" s="926"/>
      <c r="I58" s="878"/>
      <c r="J58" s="927"/>
      <c r="K58" s="928"/>
      <c r="L58" s="927"/>
      <c r="M58" s="928"/>
      <c r="N58" s="927"/>
      <c r="O58" s="928"/>
      <c r="P58" s="939"/>
      <c r="Q58" s="941"/>
      <c r="S58" s="905" t="s">
        <v>354</v>
      </c>
      <c r="T58" s="941"/>
      <c r="U58" s="943"/>
      <c r="V58" s="941"/>
      <c r="W58" s="944"/>
    </row>
    <row r="59" spans="4:25" ht="4.5" customHeight="1" x14ac:dyDescent="0.25">
      <c r="D59" s="878"/>
      <c r="J59" s="925"/>
      <c r="L59" s="925"/>
      <c r="S59" s="878"/>
    </row>
    <row r="60" spans="4:25" s="879" customFormat="1" ht="25.5" customHeight="1" x14ac:dyDescent="0.25">
      <c r="D60" s="915" t="s">
        <v>304</v>
      </c>
      <c r="E60" s="941"/>
      <c r="F60" s="942"/>
      <c r="G60" s="941"/>
      <c r="H60" s="926"/>
      <c r="I60" s="878"/>
      <c r="J60" s="927"/>
      <c r="K60" s="928"/>
      <c r="L60" s="927"/>
      <c r="M60" s="928"/>
      <c r="N60" s="927"/>
      <c r="O60" s="928"/>
      <c r="P60" s="939"/>
      <c r="Q60" s="941"/>
      <c r="S60" s="905" t="s">
        <v>304</v>
      </c>
      <c r="T60" s="941"/>
      <c r="U60" s="943"/>
      <c r="V60" s="941"/>
      <c r="W60" s="944"/>
    </row>
    <row r="61" spans="4:25" ht="4.5" customHeight="1" x14ac:dyDescent="0.25">
      <c r="D61" s="878"/>
      <c r="J61" s="925"/>
      <c r="L61" s="925"/>
      <c r="S61" s="878"/>
    </row>
    <row r="62" spans="4:25" s="879" customFormat="1" ht="25.5" customHeight="1" x14ac:dyDescent="0.25">
      <c r="D62" s="945" t="s">
        <v>355</v>
      </c>
      <c r="E62" s="941"/>
      <c r="F62" s="942"/>
      <c r="G62" s="941"/>
      <c r="H62" s="926"/>
      <c r="I62" s="878"/>
      <c r="J62" s="927"/>
      <c r="K62" s="928"/>
      <c r="L62" s="927"/>
      <c r="M62" s="928"/>
      <c r="N62" s="927"/>
      <c r="O62" s="928"/>
      <c r="P62" s="939"/>
      <c r="Q62" s="941"/>
      <c r="S62" s="946" t="s">
        <v>355</v>
      </c>
      <c r="T62" s="941"/>
      <c r="U62" s="943"/>
      <c r="V62" s="941"/>
      <c r="W62" s="947"/>
      <c r="Y62" s="868"/>
    </row>
    <row r="63" spans="4:25" ht="4.5" customHeight="1" x14ac:dyDescent="0.25">
      <c r="D63" s="878"/>
      <c r="J63" s="925"/>
      <c r="S63" s="878"/>
    </row>
    <row r="64" spans="4:25" s="879" customFormat="1" ht="25.5" customHeight="1" x14ac:dyDescent="0.25">
      <c r="D64" s="945" t="s">
        <v>100</v>
      </c>
      <c r="E64" s="941"/>
      <c r="F64" s="942"/>
      <c r="G64" s="941"/>
      <c r="H64" s="933"/>
      <c r="I64" s="941"/>
      <c r="J64" s="948"/>
      <c r="K64" s="949"/>
      <c r="L64" s="950"/>
      <c r="M64" s="949"/>
      <c r="N64" s="950"/>
      <c r="O64" s="949"/>
      <c r="P64" s="950"/>
      <c r="Q64" s="941"/>
      <c r="S64" s="946" t="s">
        <v>100</v>
      </c>
      <c r="T64" s="941"/>
      <c r="U64" s="943"/>
      <c r="V64" s="941"/>
      <c r="W64" s="943"/>
    </row>
  </sheetData>
  <sheetProtection algorithmName="SHA-512" hashValue="/sgJp4jL4zWbJ8g7ki43c8R0hFrPjHvllao2PUNUhj8i8MB28lqsNfi4KYLuw3MduHn1JXj52yPt4tiGb/lvFg==" saltValue="cRxlkJePMa4IBBRnx/SdHQ==" spinCount="100000" sheet="1" objects="1" scenarios="1"/>
  <pageMargins left="0.7" right="0.7" top="0.78740157499999996" bottom="0.78740157499999996"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257137-319E-4B7D-BCD7-04F56C224348}">
  <sheetPr codeName="Tabelle18">
    <tabColor rgb="FF0070C0"/>
  </sheetPr>
  <dimension ref="B1:AK1122"/>
  <sheetViews>
    <sheetView showGridLines="0" workbookViewId="0">
      <pane ySplit="1" topLeftCell="A2" activePane="bottomLeft" state="frozen"/>
      <selection activeCell="A2" sqref="A2"/>
      <selection pane="bottomLeft" activeCell="A2" sqref="A2"/>
    </sheetView>
  </sheetViews>
  <sheetFormatPr baseColWidth="10" defaultColWidth="11.42578125" defaultRowHeight="15" x14ac:dyDescent="0.25"/>
  <cols>
    <col min="1" max="1" width="4.7109375" style="53" customWidth="1"/>
    <col min="2" max="2" width="20.42578125" style="53" customWidth="1"/>
    <col min="3" max="3" width="20.42578125" style="60" customWidth="1"/>
    <col min="4" max="4" width="20.42578125" style="85" customWidth="1"/>
    <col min="5" max="5" width="11.42578125" style="64" customWidth="1"/>
    <col min="6" max="6" width="11.5703125" style="53" bestFit="1" customWidth="1"/>
    <col min="7" max="7" width="15.42578125" style="53" bestFit="1" customWidth="1"/>
    <col min="8" max="11" width="13.140625" style="53" bestFit="1" customWidth="1"/>
    <col min="12" max="15" width="13.140625" style="62" bestFit="1" customWidth="1"/>
    <col min="16" max="16" width="14" style="62" customWidth="1"/>
    <col min="17" max="17" width="13.140625" style="62" bestFit="1" customWidth="1"/>
    <col min="18" max="18" width="13.140625" style="62" customWidth="1"/>
    <col min="19" max="19" width="13" style="53" bestFit="1" customWidth="1"/>
    <col min="20" max="20" width="44.5703125" style="53" customWidth="1"/>
    <col min="21" max="21" width="19.85546875" style="2" customWidth="1"/>
    <col min="22" max="22" width="20.85546875" style="2" customWidth="1"/>
    <col min="23" max="24" width="19.85546875" style="2" customWidth="1"/>
    <col min="25" max="25" width="20.140625" style="2" customWidth="1"/>
    <col min="26" max="27" width="27.42578125" style="53" bestFit="1" customWidth="1"/>
    <col min="28" max="28" width="11.5703125" style="53" bestFit="1" customWidth="1"/>
    <col min="29" max="29" width="12.42578125" style="53" bestFit="1" customWidth="1"/>
    <col min="30" max="31" width="12.28515625" style="53" customWidth="1"/>
    <col min="32" max="32" width="12.140625" style="53" customWidth="1"/>
    <col min="33" max="33" width="21.42578125" style="53" customWidth="1"/>
    <col min="34" max="34" width="11.42578125" style="53"/>
    <col min="35" max="35" width="13.140625" style="53" customWidth="1"/>
    <col min="36" max="36" width="11.42578125" style="53"/>
    <col min="37" max="37" width="18.42578125" style="53" customWidth="1"/>
    <col min="38" max="16384" width="11.42578125" style="53"/>
  </cols>
  <sheetData>
    <row r="1" spans="2:37" s="49" customFormat="1" ht="16.5" thickBot="1" x14ac:dyDescent="0.3">
      <c r="B1" s="45" t="s">
        <v>424</v>
      </c>
      <c r="C1" s="46" t="s">
        <v>39</v>
      </c>
      <c r="D1" s="82" t="s">
        <v>425</v>
      </c>
      <c r="E1" s="47" t="s">
        <v>426</v>
      </c>
      <c r="F1" s="48">
        <v>1</v>
      </c>
      <c r="G1" s="48">
        <v>2</v>
      </c>
      <c r="H1" s="48">
        <v>3</v>
      </c>
      <c r="I1" s="48">
        <v>4</v>
      </c>
      <c r="J1" s="48">
        <v>5</v>
      </c>
      <c r="K1" s="48">
        <v>6</v>
      </c>
      <c r="L1" s="48">
        <v>7</v>
      </c>
      <c r="M1" s="48">
        <v>8</v>
      </c>
      <c r="N1" s="48">
        <v>9</v>
      </c>
      <c r="O1" s="48">
        <v>10</v>
      </c>
      <c r="P1" s="48">
        <v>11</v>
      </c>
      <c r="Q1" s="48">
        <v>12</v>
      </c>
      <c r="R1" s="359"/>
      <c r="U1" s="2"/>
      <c r="V1" s="2"/>
      <c r="W1" s="2"/>
      <c r="X1" s="2"/>
      <c r="Y1" s="2"/>
    </row>
    <row r="2" spans="2:37" x14ac:dyDescent="0.25">
      <c r="B2" s="150">
        <v>45748</v>
      </c>
      <c r="C2" s="164" t="s">
        <v>427</v>
      </c>
      <c r="D2" s="151" t="s">
        <v>428</v>
      </c>
      <c r="E2" s="169">
        <v>0.85</v>
      </c>
      <c r="F2" s="152">
        <v>4591.95</v>
      </c>
      <c r="G2" s="152">
        <v>4708.9399999999996</v>
      </c>
      <c r="H2" s="152">
        <v>5288.55</v>
      </c>
      <c r="I2" s="152">
        <v>5723.21</v>
      </c>
      <c r="J2" s="152">
        <v>6375.22</v>
      </c>
      <c r="K2" s="152">
        <v>6773.65</v>
      </c>
      <c r="L2" s="152"/>
      <c r="M2" s="152"/>
      <c r="N2" s="152"/>
      <c r="O2" s="152"/>
      <c r="P2" s="152"/>
      <c r="Q2" s="153"/>
      <c r="R2" s="136"/>
      <c r="T2" s="53" t="s">
        <v>429</v>
      </c>
      <c r="AB2" s="53" t="s">
        <v>430</v>
      </c>
      <c r="AG2" s="53" t="s">
        <v>431</v>
      </c>
    </row>
    <row r="3" spans="2:37" x14ac:dyDescent="0.25">
      <c r="B3" s="154">
        <v>45748</v>
      </c>
      <c r="C3" s="133" t="s">
        <v>427</v>
      </c>
      <c r="D3" s="134" t="s">
        <v>432</v>
      </c>
      <c r="E3" s="135">
        <v>0.85</v>
      </c>
      <c r="F3" s="136">
        <v>4233.84</v>
      </c>
      <c r="G3" s="136">
        <v>4527.84</v>
      </c>
      <c r="H3" s="136">
        <v>4998.7299999999996</v>
      </c>
      <c r="I3" s="136">
        <v>5288.55</v>
      </c>
      <c r="J3" s="136">
        <v>5868.09</v>
      </c>
      <c r="K3" s="136">
        <v>6208.58</v>
      </c>
      <c r="L3" s="136"/>
      <c r="M3" s="136"/>
      <c r="N3" s="136"/>
      <c r="O3" s="136"/>
      <c r="P3" s="136"/>
      <c r="Q3" s="155"/>
      <c r="R3" s="136"/>
      <c r="T3" s="53" t="s">
        <v>39</v>
      </c>
      <c r="V3" s="122"/>
      <c r="W3" s="123"/>
      <c r="X3" s="124" t="s">
        <v>433</v>
      </c>
      <c r="AB3" s="55" t="s">
        <v>434</v>
      </c>
      <c r="AC3" s="55" t="s">
        <v>435</v>
      </c>
      <c r="AD3" s="76"/>
      <c r="AE3" s="76"/>
      <c r="AF3" s="76"/>
      <c r="AG3" t="s">
        <v>132</v>
      </c>
      <c r="AH3" s="76"/>
      <c r="AK3" s="174" t="s">
        <v>243</v>
      </c>
    </row>
    <row r="4" spans="2:37" x14ac:dyDescent="0.25">
      <c r="B4" s="154">
        <v>45748</v>
      </c>
      <c r="C4" s="133" t="s">
        <v>427</v>
      </c>
      <c r="D4" s="134" t="s">
        <v>436</v>
      </c>
      <c r="E4" s="135">
        <v>0.85</v>
      </c>
      <c r="F4" s="136">
        <v>4147.17</v>
      </c>
      <c r="G4" s="136">
        <v>4433.68</v>
      </c>
      <c r="H4" s="136">
        <v>4752.42</v>
      </c>
      <c r="I4" s="136">
        <v>5143.62</v>
      </c>
      <c r="J4" s="136">
        <v>5578.29</v>
      </c>
      <c r="K4" s="136">
        <v>5839.11</v>
      </c>
      <c r="L4" s="136"/>
      <c r="M4" s="136"/>
      <c r="N4" s="136"/>
      <c r="O4" s="136"/>
      <c r="P4" s="136"/>
      <c r="Q4" s="155"/>
      <c r="R4" s="136"/>
      <c r="T4" s="53" t="s">
        <v>437</v>
      </c>
      <c r="V4" s="125" t="s">
        <v>438</v>
      </c>
      <c r="W4" s="2" t="s">
        <v>439</v>
      </c>
      <c r="X4" s="126">
        <v>69750</v>
      </c>
      <c r="AB4" s="57"/>
      <c r="AG4" t="s">
        <v>120</v>
      </c>
      <c r="AI4" s="53" t="s">
        <v>212</v>
      </c>
      <c r="AK4" s="53" t="s">
        <v>441</v>
      </c>
    </row>
    <row r="5" spans="2:37" x14ac:dyDescent="0.25">
      <c r="B5" s="154">
        <v>45748</v>
      </c>
      <c r="C5" s="133" t="s">
        <v>427</v>
      </c>
      <c r="D5" s="134" t="s">
        <v>442</v>
      </c>
      <c r="E5" s="135">
        <v>0.85</v>
      </c>
      <c r="F5" s="136">
        <v>4000.66</v>
      </c>
      <c r="G5" s="136">
        <v>4274.25</v>
      </c>
      <c r="H5" s="136">
        <v>4564.08</v>
      </c>
      <c r="I5" s="136">
        <v>4897.32</v>
      </c>
      <c r="J5" s="136">
        <v>5433.43</v>
      </c>
      <c r="K5" s="136">
        <v>5665.23</v>
      </c>
      <c r="L5" s="136"/>
      <c r="M5" s="136"/>
      <c r="N5" s="136"/>
      <c r="O5" s="136"/>
      <c r="P5" s="136"/>
      <c r="Q5" s="155"/>
      <c r="R5" s="136"/>
      <c r="T5" s="53" t="s">
        <v>443</v>
      </c>
      <c r="V5" s="127"/>
      <c r="W5" s="128" t="s">
        <v>444</v>
      </c>
      <c r="X5" s="129">
        <v>101400</v>
      </c>
      <c r="AB5" s="51" t="s">
        <v>428</v>
      </c>
      <c r="AC5" s="58">
        <v>0</v>
      </c>
      <c r="AD5" s="58"/>
      <c r="AE5" s="58"/>
      <c r="AF5" s="58"/>
      <c r="AG5" t="s">
        <v>121</v>
      </c>
      <c r="AH5" s="58"/>
      <c r="AI5" s="120" t="s">
        <v>440</v>
      </c>
      <c r="AK5" s="53" t="s">
        <v>446</v>
      </c>
    </row>
    <row r="6" spans="2:37" x14ac:dyDescent="0.25">
      <c r="B6" s="154">
        <v>45748</v>
      </c>
      <c r="C6" s="133" t="s">
        <v>427</v>
      </c>
      <c r="D6" s="134" t="s">
        <v>447</v>
      </c>
      <c r="E6" s="135">
        <v>0.85</v>
      </c>
      <c r="F6" s="136">
        <v>3962.44</v>
      </c>
      <c r="G6" s="136">
        <v>4232.66</v>
      </c>
      <c r="H6" s="136">
        <v>4554.71</v>
      </c>
      <c r="I6" s="136">
        <v>4882.3</v>
      </c>
      <c r="J6" s="136">
        <v>5244.56</v>
      </c>
      <c r="K6" s="136">
        <v>5498.11</v>
      </c>
      <c r="L6" s="136"/>
      <c r="M6" s="136"/>
      <c r="N6" s="136"/>
      <c r="O6" s="136"/>
      <c r="P6" s="136"/>
      <c r="Q6" s="155"/>
      <c r="R6" s="136"/>
      <c r="T6" s="53" t="s">
        <v>448</v>
      </c>
      <c r="AB6" s="51" t="s">
        <v>432</v>
      </c>
      <c r="AC6" s="58">
        <v>0</v>
      </c>
      <c r="AD6" s="58"/>
      <c r="AE6" s="58"/>
      <c r="AF6" s="58"/>
      <c r="AG6" t="s">
        <v>122</v>
      </c>
      <c r="AH6" s="58"/>
      <c r="AI6" s="121" t="s">
        <v>445</v>
      </c>
      <c r="AK6" s="53" t="s">
        <v>450</v>
      </c>
    </row>
    <row r="7" spans="2:37" x14ac:dyDescent="0.25">
      <c r="B7" s="154">
        <v>45748</v>
      </c>
      <c r="C7" s="133" t="s">
        <v>427</v>
      </c>
      <c r="D7" s="134" t="s">
        <v>451</v>
      </c>
      <c r="E7" s="135">
        <v>0.85</v>
      </c>
      <c r="F7" s="136">
        <v>3869.68</v>
      </c>
      <c r="G7" s="136">
        <v>4132.9799999999996</v>
      </c>
      <c r="H7" s="136">
        <v>4491.62</v>
      </c>
      <c r="I7" s="136">
        <v>4781.38</v>
      </c>
      <c r="J7" s="136">
        <v>5143.62</v>
      </c>
      <c r="K7" s="136">
        <v>5324.74</v>
      </c>
      <c r="L7" s="136"/>
      <c r="M7" s="136"/>
      <c r="N7" s="136"/>
      <c r="O7" s="136"/>
      <c r="P7" s="136"/>
      <c r="Q7" s="155"/>
      <c r="R7" s="136"/>
      <c r="T7" s="59" t="s">
        <v>452</v>
      </c>
      <c r="AB7" s="51" t="s">
        <v>436</v>
      </c>
      <c r="AC7" s="58">
        <v>0</v>
      </c>
      <c r="AD7" s="58"/>
      <c r="AE7" s="58"/>
      <c r="AF7" s="58"/>
      <c r="AG7" t="s">
        <v>124</v>
      </c>
      <c r="AH7" s="58"/>
      <c r="AI7" s="120" t="s">
        <v>449</v>
      </c>
      <c r="AK7" s="53" t="s">
        <v>454</v>
      </c>
    </row>
    <row r="8" spans="2:37" x14ac:dyDescent="0.25">
      <c r="B8" s="154">
        <v>45748</v>
      </c>
      <c r="C8" s="133" t="s">
        <v>427</v>
      </c>
      <c r="D8" s="134" t="s">
        <v>455</v>
      </c>
      <c r="E8" s="135">
        <v>0.85</v>
      </c>
      <c r="F8" s="136">
        <v>3859.5</v>
      </c>
      <c r="G8" s="136">
        <v>4122.07</v>
      </c>
      <c r="H8" s="136">
        <v>4465.71</v>
      </c>
      <c r="I8" s="136">
        <v>4769.97</v>
      </c>
      <c r="J8" s="136">
        <v>5146.7</v>
      </c>
      <c r="K8" s="136">
        <v>5306.08</v>
      </c>
      <c r="L8" s="136"/>
      <c r="M8" s="136"/>
      <c r="N8" s="136"/>
      <c r="O8" s="136"/>
      <c r="P8" s="136"/>
      <c r="Q8" s="155"/>
      <c r="R8" s="136"/>
      <c r="T8" s="53" t="s">
        <v>456</v>
      </c>
      <c r="AB8" s="51" t="s">
        <v>442</v>
      </c>
      <c r="AC8" s="58">
        <v>180</v>
      </c>
      <c r="AD8" s="58"/>
      <c r="AE8" s="58"/>
      <c r="AF8" s="58"/>
      <c r="AG8" t="s">
        <v>224</v>
      </c>
      <c r="AH8" s="58"/>
      <c r="AI8" s="120" t="s">
        <v>445</v>
      </c>
    </row>
    <row r="9" spans="2:37" x14ac:dyDescent="0.25">
      <c r="B9" s="154">
        <v>45748</v>
      </c>
      <c r="C9" s="133" t="s">
        <v>427</v>
      </c>
      <c r="D9" s="134" t="s">
        <v>216</v>
      </c>
      <c r="E9" s="135">
        <v>0.85</v>
      </c>
      <c r="F9" s="136">
        <v>3808.48</v>
      </c>
      <c r="G9" s="136">
        <v>4067.31</v>
      </c>
      <c r="H9" s="136">
        <v>4249.1499999999996</v>
      </c>
      <c r="I9" s="136">
        <v>4712.82</v>
      </c>
      <c r="J9" s="136">
        <v>5075.04</v>
      </c>
      <c r="K9" s="136">
        <v>5292.38</v>
      </c>
      <c r="L9" s="136"/>
      <c r="M9" s="136"/>
      <c r="N9" s="136"/>
      <c r="O9" s="136"/>
      <c r="P9" s="136"/>
      <c r="Q9" s="155"/>
      <c r="R9" s="136"/>
      <c r="T9" s="59" t="s">
        <v>457</v>
      </c>
      <c r="AB9" s="51" t="s">
        <v>447</v>
      </c>
      <c r="AC9" s="58">
        <v>180</v>
      </c>
      <c r="AD9" s="58"/>
      <c r="AE9" s="58"/>
      <c r="AF9" s="58"/>
      <c r="AG9" t="s">
        <v>225</v>
      </c>
      <c r="AH9" s="58"/>
      <c r="AI9" s="121" t="s">
        <v>453</v>
      </c>
    </row>
    <row r="10" spans="2:37" x14ac:dyDescent="0.25">
      <c r="B10" s="154">
        <v>45748</v>
      </c>
      <c r="C10" s="133" t="s">
        <v>427</v>
      </c>
      <c r="D10" s="134" t="s">
        <v>458</v>
      </c>
      <c r="E10" s="135">
        <v>0.85</v>
      </c>
      <c r="F10" s="136">
        <v>3741.49</v>
      </c>
      <c r="G10" s="136">
        <v>3994.28</v>
      </c>
      <c r="H10" s="136">
        <v>4174.59</v>
      </c>
      <c r="I10" s="136">
        <v>4636.51</v>
      </c>
      <c r="J10" s="136">
        <v>4998.7299999999996</v>
      </c>
      <c r="K10" s="136">
        <v>5216.07</v>
      </c>
      <c r="L10" s="136"/>
      <c r="M10" s="136"/>
      <c r="N10" s="136"/>
      <c r="O10" s="136"/>
      <c r="P10" s="136"/>
      <c r="Q10" s="155"/>
      <c r="R10" s="136"/>
      <c r="T10" s="59" t="s">
        <v>40</v>
      </c>
      <c r="AB10" s="51" t="s">
        <v>451</v>
      </c>
      <c r="AC10" s="58">
        <v>0</v>
      </c>
      <c r="AD10" s="58"/>
      <c r="AE10" s="58"/>
      <c r="AF10" s="58"/>
      <c r="AG10" t="s">
        <v>23</v>
      </c>
      <c r="AH10" s="58"/>
    </row>
    <row r="11" spans="2:37" x14ac:dyDescent="0.25">
      <c r="B11" s="154">
        <v>45748</v>
      </c>
      <c r="C11" s="133" t="s">
        <v>427</v>
      </c>
      <c r="D11" s="134" t="s">
        <v>459</v>
      </c>
      <c r="E11" s="135">
        <v>0.85</v>
      </c>
      <c r="F11" s="136">
        <v>3549.3</v>
      </c>
      <c r="G11" s="136">
        <v>3781.54</v>
      </c>
      <c r="H11" s="136">
        <v>4053.2</v>
      </c>
      <c r="I11" s="136">
        <v>4455.2700000000004</v>
      </c>
      <c r="J11" s="136">
        <v>4835.59</v>
      </c>
      <c r="K11" s="136">
        <v>5128.99</v>
      </c>
      <c r="L11" s="136"/>
      <c r="M11" s="136"/>
      <c r="N11" s="136"/>
      <c r="O11" s="136"/>
      <c r="P11" s="136"/>
      <c r="Q11" s="155"/>
      <c r="R11" s="136"/>
      <c r="T11" s="59" t="s">
        <v>460</v>
      </c>
      <c r="AB11" s="51" t="s">
        <v>455</v>
      </c>
      <c r="AC11" s="58">
        <v>180</v>
      </c>
      <c r="AD11" s="58"/>
      <c r="AE11" s="58"/>
      <c r="AF11" s="58"/>
      <c r="AG11" t="s">
        <v>236</v>
      </c>
      <c r="AH11" s="58"/>
    </row>
    <row r="12" spans="2:37" x14ac:dyDescent="0.25">
      <c r="B12" s="154">
        <v>45748</v>
      </c>
      <c r="C12" s="133" t="s">
        <v>427</v>
      </c>
      <c r="D12" s="134" t="s">
        <v>214</v>
      </c>
      <c r="E12" s="135">
        <v>0.85</v>
      </c>
      <c r="F12" s="136">
        <v>3481.39</v>
      </c>
      <c r="G12" s="136">
        <v>3708.79</v>
      </c>
      <c r="H12" s="136">
        <v>3980.49</v>
      </c>
      <c r="I12" s="136">
        <v>4380.82</v>
      </c>
      <c r="J12" s="136">
        <v>4759.33</v>
      </c>
      <c r="K12" s="136">
        <v>5049.51</v>
      </c>
      <c r="L12" s="136"/>
      <c r="M12" s="136"/>
      <c r="N12" s="136"/>
      <c r="O12" s="136"/>
      <c r="P12" s="136"/>
      <c r="Q12" s="155"/>
      <c r="R12" s="136"/>
      <c r="AB12" s="51" t="s">
        <v>216</v>
      </c>
      <c r="AC12" s="58">
        <v>180</v>
      </c>
      <c r="AD12" s="58"/>
      <c r="AE12" s="58"/>
      <c r="AF12" s="58"/>
      <c r="AG12" t="s">
        <v>237</v>
      </c>
      <c r="AH12" s="58"/>
    </row>
    <row r="13" spans="2:37" x14ac:dyDescent="0.25">
      <c r="B13" s="154">
        <v>45748</v>
      </c>
      <c r="C13" s="133" t="s">
        <v>427</v>
      </c>
      <c r="D13" s="134" t="s">
        <v>215</v>
      </c>
      <c r="E13" s="135">
        <v>0.85</v>
      </c>
      <c r="F13" s="136">
        <v>3413.85</v>
      </c>
      <c r="G13" s="136">
        <v>3636.31</v>
      </c>
      <c r="H13" s="136">
        <v>3868.5</v>
      </c>
      <c r="I13" s="136">
        <v>4092.49</v>
      </c>
      <c r="J13" s="136">
        <v>4311.4399999999996</v>
      </c>
      <c r="K13" s="136">
        <v>4541.67</v>
      </c>
      <c r="L13" s="136"/>
      <c r="M13" s="136"/>
      <c r="N13" s="136"/>
      <c r="O13" s="136"/>
      <c r="P13" s="136"/>
      <c r="Q13" s="155"/>
      <c r="R13" s="136"/>
      <c r="T13" s="53" t="s">
        <v>31</v>
      </c>
      <c r="AB13" s="51" t="s">
        <v>458</v>
      </c>
      <c r="AC13" s="58">
        <v>130</v>
      </c>
      <c r="AD13" s="58"/>
      <c r="AE13" s="58"/>
      <c r="AF13" s="58"/>
      <c r="AG13" t="s">
        <v>238</v>
      </c>
      <c r="AH13" s="58"/>
    </row>
    <row r="14" spans="2:37" x14ac:dyDescent="0.25">
      <c r="B14" s="154">
        <v>45748</v>
      </c>
      <c r="C14" s="133" t="s">
        <v>427</v>
      </c>
      <c r="D14" s="134" t="s">
        <v>461</v>
      </c>
      <c r="E14" s="135">
        <v>0.85</v>
      </c>
      <c r="F14" s="136">
        <v>3333.59</v>
      </c>
      <c r="G14" s="136">
        <v>3550.19</v>
      </c>
      <c r="H14" s="136">
        <v>3765.7</v>
      </c>
      <c r="I14" s="136">
        <v>3987.31</v>
      </c>
      <c r="J14" s="136">
        <v>4153.8</v>
      </c>
      <c r="K14" s="136">
        <v>4404.6899999999996</v>
      </c>
      <c r="L14" s="136"/>
      <c r="M14" s="136"/>
      <c r="N14" s="136"/>
      <c r="O14" s="136"/>
      <c r="P14" s="136"/>
      <c r="Q14" s="155"/>
      <c r="R14" s="136"/>
      <c r="T14" s="60" t="s">
        <v>443</v>
      </c>
      <c r="U14" s="60" t="s">
        <v>448</v>
      </c>
      <c r="V14" s="60" t="s">
        <v>457</v>
      </c>
      <c r="W14" s="60" t="s">
        <v>40</v>
      </c>
      <c r="X14" s="60" t="s">
        <v>456</v>
      </c>
      <c r="Y14" s="60" t="s">
        <v>462</v>
      </c>
      <c r="Z14" s="60" t="s">
        <v>460</v>
      </c>
      <c r="AB14" s="51" t="s">
        <v>463</v>
      </c>
      <c r="AC14" s="53">
        <v>0</v>
      </c>
      <c r="AD14" s="58"/>
      <c r="AE14" s="58"/>
      <c r="AF14" s="58"/>
      <c r="AG14" t="s">
        <v>244</v>
      </c>
      <c r="AH14" s="58"/>
    </row>
    <row r="15" spans="2:37" x14ac:dyDescent="0.25">
      <c r="B15" s="154">
        <v>45748</v>
      </c>
      <c r="C15" s="133" t="s">
        <v>427</v>
      </c>
      <c r="D15" s="134" t="s">
        <v>217</v>
      </c>
      <c r="E15" s="135">
        <v>0.85</v>
      </c>
      <c r="F15" s="136">
        <v>3201.81</v>
      </c>
      <c r="G15" s="136">
        <v>3408.76</v>
      </c>
      <c r="H15" s="136">
        <v>3597.33</v>
      </c>
      <c r="I15" s="136">
        <v>3725.3</v>
      </c>
      <c r="J15" s="136">
        <v>3848.61</v>
      </c>
      <c r="K15" s="136">
        <v>4043.12</v>
      </c>
      <c r="L15" s="136"/>
      <c r="M15" s="136"/>
      <c r="N15" s="136"/>
      <c r="O15" s="136"/>
      <c r="P15" s="136"/>
      <c r="Q15" s="155"/>
      <c r="R15" s="136"/>
      <c r="T15" s="265" t="s">
        <v>464</v>
      </c>
      <c r="U15" s="265" t="s">
        <v>465</v>
      </c>
      <c r="V15" s="60" t="s">
        <v>466</v>
      </c>
      <c r="W15" s="60" t="s">
        <v>213</v>
      </c>
      <c r="X15" s="60" t="s">
        <v>467</v>
      </c>
      <c r="Y15" s="60" t="s">
        <v>468</v>
      </c>
      <c r="Z15" s="60" t="s">
        <v>469</v>
      </c>
      <c r="AB15" s="51" t="s">
        <v>459</v>
      </c>
      <c r="AC15" s="58">
        <v>130</v>
      </c>
      <c r="AD15" s="58"/>
      <c r="AE15" s="58"/>
      <c r="AF15" s="58"/>
      <c r="AG15" t="s">
        <v>245</v>
      </c>
      <c r="AH15" s="58"/>
    </row>
    <row r="16" spans="2:37" x14ac:dyDescent="0.25">
      <c r="B16" s="154">
        <v>45748</v>
      </c>
      <c r="C16" s="133" t="s">
        <v>427</v>
      </c>
      <c r="D16" s="134" t="s">
        <v>470</v>
      </c>
      <c r="E16" s="135">
        <v>0.85</v>
      </c>
      <c r="F16" s="136">
        <v>3034.89</v>
      </c>
      <c r="G16" s="136">
        <v>3229.62</v>
      </c>
      <c r="H16" s="136">
        <v>3410.78</v>
      </c>
      <c r="I16" s="136">
        <v>3577.12</v>
      </c>
      <c r="J16" s="136">
        <v>3653.23</v>
      </c>
      <c r="K16" s="136">
        <v>3744.14</v>
      </c>
      <c r="L16" s="136"/>
      <c r="M16" s="136"/>
      <c r="N16" s="136"/>
      <c r="O16" s="136"/>
      <c r="P16" s="136"/>
      <c r="Q16" s="155"/>
      <c r="R16" s="136"/>
      <c r="T16" s="266" t="s">
        <v>471</v>
      </c>
      <c r="U16" s="266" t="s">
        <v>472</v>
      </c>
      <c r="V16" s="60" t="s">
        <v>473</v>
      </c>
      <c r="W16" s="60" t="s">
        <v>474</v>
      </c>
      <c r="X16" s="60" t="s">
        <v>475</v>
      </c>
      <c r="Y16" s="60" t="s">
        <v>476</v>
      </c>
      <c r="Z16" s="60" t="s">
        <v>468</v>
      </c>
      <c r="AB16" s="51" t="s">
        <v>214</v>
      </c>
      <c r="AC16" s="58">
        <v>130</v>
      </c>
      <c r="AD16" s="58"/>
      <c r="AE16" s="58"/>
      <c r="AF16" s="58"/>
      <c r="AG16" t="s">
        <v>243</v>
      </c>
      <c r="AH16" s="58"/>
    </row>
    <row r="17" spans="2:34" ht="15.75" thickBot="1" x14ac:dyDescent="0.3">
      <c r="B17" s="156">
        <v>45748</v>
      </c>
      <c r="C17" s="165" t="s">
        <v>427</v>
      </c>
      <c r="D17" s="158" t="s">
        <v>218</v>
      </c>
      <c r="E17" s="170">
        <v>0.85</v>
      </c>
      <c r="F17" s="161">
        <v>2829.14</v>
      </c>
      <c r="G17" s="161">
        <v>2948.41</v>
      </c>
      <c r="H17" s="161">
        <v>3036.64</v>
      </c>
      <c r="I17" s="161">
        <v>3132.45</v>
      </c>
      <c r="J17" s="161">
        <v>3240.19</v>
      </c>
      <c r="K17" s="161">
        <v>3347.95</v>
      </c>
      <c r="L17" s="161"/>
      <c r="M17" s="161"/>
      <c r="N17" s="161"/>
      <c r="O17" s="161"/>
      <c r="P17" s="161"/>
      <c r="Q17" s="162"/>
      <c r="R17" s="136"/>
      <c r="T17" s="265" t="s">
        <v>477</v>
      </c>
      <c r="U17" s="267" t="s">
        <v>468</v>
      </c>
      <c r="V17" s="60" t="s">
        <v>468</v>
      </c>
      <c r="W17" s="60" t="s">
        <v>478</v>
      </c>
      <c r="X17" s="60" t="s">
        <v>468</v>
      </c>
      <c r="Y17" s="60"/>
      <c r="Z17" s="60"/>
      <c r="AB17" s="51" t="s">
        <v>215</v>
      </c>
      <c r="AC17" s="58">
        <v>130</v>
      </c>
      <c r="AD17" s="58"/>
      <c r="AE17" s="58"/>
      <c r="AF17" s="58"/>
      <c r="AG17" s="58" t="s">
        <v>239</v>
      </c>
      <c r="AH17" s="58"/>
    </row>
    <row r="18" spans="2:34" x14ac:dyDescent="0.25">
      <c r="B18" s="154">
        <v>46143</v>
      </c>
      <c r="C18" s="133" t="s">
        <v>479</v>
      </c>
      <c r="D18" s="134" t="s">
        <v>428</v>
      </c>
      <c r="E18" s="135">
        <v>0.85</v>
      </c>
      <c r="F18" s="136">
        <v>4720.5200000000004</v>
      </c>
      <c r="G18" s="136">
        <v>4840.79</v>
      </c>
      <c r="H18" s="136">
        <v>5436.63</v>
      </c>
      <c r="I18" s="136">
        <v>5883.46</v>
      </c>
      <c r="J18" s="136">
        <v>6553.73</v>
      </c>
      <c r="K18" s="136">
        <v>6963.31</v>
      </c>
      <c r="L18" s="136"/>
      <c r="M18" s="136"/>
      <c r="N18" s="136"/>
      <c r="O18" s="136"/>
      <c r="P18" s="136"/>
      <c r="Q18" s="155"/>
      <c r="R18" s="136"/>
      <c r="T18" s="266" t="s">
        <v>480</v>
      </c>
      <c r="U18" s="265"/>
      <c r="V18" s="60"/>
      <c r="W18" s="60"/>
      <c r="X18" s="60"/>
      <c r="Y18" s="60"/>
      <c r="AB18" s="51" t="s">
        <v>461</v>
      </c>
      <c r="AC18" s="58">
        <v>130</v>
      </c>
      <c r="AD18" s="58"/>
      <c r="AE18" s="58"/>
      <c r="AF18" s="58"/>
      <c r="AH18" s="58"/>
    </row>
    <row r="19" spans="2:34" x14ac:dyDescent="0.25">
      <c r="B19" s="154">
        <v>46143</v>
      </c>
      <c r="C19" s="133" t="s">
        <v>479</v>
      </c>
      <c r="D19" s="134" t="s">
        <v>432</v>
      </c>
      <c r="E19" s="135">
        <v>0.85</v>
      </c>
      <c r="F19" s="136">
        <v>4352.3900000000003</v>
      </c>
      <c r="G19" s="136">
        <v>4654.62</v>
      </c>
      <c r="H19" s="136">
        <v>5138.6899999999996</v>
      </c>
      <c r="I19" s="136">
        <v>5436.63</v>
      </c>
      <c r="J19" s="136">
        <v>6032.4</v>
      </c>
      <c r="K19" s="136">
        <v>6382.42</v>
      </c>
      <c r="L19" s="136"/>
      <c r="M19" s="136"/>
      <c r="N19" s="136"/>
      <c r="O19" s="136"/>
      <c r="P19" s="136"/>
      <c r="Q19" s="155"/>
      <c r="R19" s="136"/>
      <c r="T19" s="267" t="s">
        <v>468</v>
      </c>
      <c r="U19" s="267"/>
      <c r="V19" s="60"/>
      <c r="W19" s="60"/>
      <c r="X19" s="60"/>
      <c r="Y19" s="60"/>
      <c r="AB19" s="51" t="s">
        <v>217</v>
      </c>
      <c r="AC19" s="58">
        <v>130</v>
      </c>
      <c r="AD19" s="58"/>
      <c r="AE19" s="58"/>
      <c r="AF19" s="58"/>
      <c r="AH19" s="58"/>
    </row>
    <row r="20" spans="2:34" x14ac:dyDescent="0.25">
      <c r="B20" s="154">
        <v>46143</v>
      </c>
      <c r="C20" s="133" t="s">
        <v>479</v>
      </c>
      <c r="D20" s="134" t="s">
        <v>436</v>
      </c>
      <c r="E20" s="135">
        <v>0.85</v>
      </c>
      <c r="F20" s="136">
        <v>4263.29</v>
      </c>
      <c r="G20" s="136">
        <v>4557.82</v>
      </c>
      <c r="H20" s="136">
        <v>4885.49</v>
      </c>
      <c r="I20" s="136">
        <v>5287.64</v>
      </c>
      <c r="J20" s="136">
        <v>5734.48</v>
      </c>
      <c r="K20" s="136">
        <v>6002.61</v>
      </c>
      <c r="L20" s="136"/>
      <c r="M20" s="136"/>
      <c r="N20" s="136"/>
      <c r="O20" s="136"/>
      <c r="P20" s="136"/>
      <c r="Q20" s="155"/>
      <c r="R20" s="136"/>
      <c r="T20" s="60"/>
      <c r="U20" s="60"/>
      <c r="V20" s="60"/>
      <c r="W20" s="60"/>
      <c r="X20" s="60"/>
      <c r="Y20" s="60"/>
      <c r="AB20" s="51" t="s">
        <v>470</v>
      </c>
      <c r="AC20" s="58">
        <v>130</v>
      </c>
      <c r="AD20" s="58"/>
      <c r="AE20" s="58"/>
      <c r="AF20" s="58"/>
      <c r="AH20" s="58"/>
    </row>
    <row r="21" spans="2:34" x14ac:dyDescent="0.25">
      <c r="B21" s="154">
        <v>46143</v>
      </c>
      <c r="C21" s="133" t="s">
        <v>479</v>
      </c>
      <c r="D21" s="134" t="s">
        <v>442</v>
      </c>
      <c r="E21" s="135">
        <v>0.85</v>
      </c>
      <c r="F21" s="136">
        <v>4112.68</v>
      </c>
      <c r="G21" s="136">
        <v>4393.93</v>
      </c>
      <c r="H21" s="136">
        <v>4691.87</v>
      </c>
      <c r="I21" s="136">
        <v>5034.4399999999996</v>
      </c>
      <c r="J21" s="136">
        <v>5585.57</v>
      </c>
      <c r="K21" s="136">
        <v>5823.86</v>
      </c>
      <c r="L21" s="136"/>
      <c r="M21" s="136"/>
      <c r="N21" s="136"/>
      <c r="O21" s="136"/>
      <c r="P21" s="136"/>
      <c r="Q21" s="155"/>
      <c r="R21" s="136"/>
      <c r="T21" s="60"/>
      <c r="U21" s="60"/>
      <c r="V21" s="60"/>
      <c r="W21" s="60"/>
      <c r="X21" s="60"/>
      <c r="Y21" s="60"/>
      <c r="Z21" s="63"/>
      <c r="AB21" s="51" t="s">
        <v>218</v>
      </c>
      <c r="AC21" s="58">
        <v>130</v>
      </c>
    </row>
    <row r="22" spans="2:34" x14ac:dyDescent="0.25">
      <c r="B22" s="154">
        <v>46143</v>
      </c>
      <c r="C22" s="133" t="s">
        <v>479</v>
      </c>
      <c r="D22" s="134" t="s">
        <v>447</v>
      </c>
      <c r="E22" s="135">
        <v>0.85</v>
      </c>
      <c r="F22" s="136">
        <v>4073.39</v>
      </c>
      <c r="G22" s="136">
        <v>4351.17</v>
      </c>
      <c r="H22" s="136">
        <v>4682.24</v>
      </c>
      <c r="I22" s="136">
        <v>5019</v>
      </c>
      <c r="J22" s="136">
        <v>5391.41</v>
      </c>
      <c r="K22" s="136">
        <v>5652.06</v>
      </c>
      <c r="L22" s="136"/>
      <c r="M22" s="136"/>
      <c r="N22" s="136"/>
      <c r="O22" s="136"/>
      <c r="P22" s="136"/>
      <c r="Q22" s="155"/>
      <c r="R22" s="136"/>
      <c r="Y22" s="60"/>
    </row>
    <row r="23" spans="2:34" x14ac:dyDescent="0.25">
      <c r="B23" s="154">
        <v>46143</v>
      </c>
      <c r="C23" s="133" t="s">
        <v>479</v>
      </c>
      <c r="D23" s="134" t="s">
        <v>451</v>
      </c>
      <c r="E23" s="135">
        <v>0.85</v>
      </c>
      <c r="F23" s="136">
        <v>3978.03</v>
      </c>
      <c r="G23" s="136">
        <v>4248.7</v>
      </c>
      <c r="H23" s="136">
        <v>4617.3900000000003</v>
      </c>
      <c r="I23" s="136">
        <v>4915.26</v>
      </c>
      <c r="J23" s="136">
        <v>5287.64</v>
      </c>
      <c r="K23" s="136">
        <v>5473.83</v>
      </c>
      <c r="L23" s="136"/>
      <c r="M23" s="136"/>
      <c r="N23" s="136"/>
      <c r="O23" s="136"/>
      <c r="P23" s="136"/>
      <c r="Q23" s="155"/>
      <c r="R23" s="136"/>
      <c r="AA23" s="53" t="s">
        <v>481</v>
      </c>
    </row>
    <row r="24" spans="2:34" x14ac:dyDescent="0.25">
      <c r="B24" s="154">
        <v>46143</v>
      </c>
      <c r="C24" s="133" t="s">
        <v>479</v>
      </c>
      <c r="D24" s="134" t="s">
        <v>455</v>
      </c>
      <c r="E24" s="135">
        <v>0.85</v>
      </c>
      <c r="F24" s="136">
        <v>3967.57</v>
      </c>
      <c r="G24" s="136">
        <v>4237.49</v>
      </c>
      <c r="H24" s="136">
        <v>4590.75</v>
      </c>
      <c r="I24" s="136">
        <v>4903.53</v>
      </c>
      <c r="J24" s="136">
        <v>5290.81</v>
      </c>
      <c r="K24" s="136">
        <v>5454.65</v>
      </c>
      <c r="L24" s="136"/>
      <c r="M24" s="136"/>
      <c r="N24" s="136"/>
      <c r="O24" s="136"/>
      <c r="P24" s="136"/>
      <c r="Q24" s="155"/>
      <c r="R24" s="136"/>
    </row>
    <row r="25" spans="2:34" x14ac:dyDescent="0.25">
      <c r="B25" s="154">
        <v>46143</v>
      </c>
      <c r="C25" s="133" t="s">
        <v>479</v>
      </c>
      <c r="D25" s="134" t="s">
        <v>216</v>
      </c>
      <c r="E25" s="135">
        <v>0.85</v>
      </c>
      <c r="F25" s="136">
        <v>3915.12</v>
      </c>
      <c r="G25" s="136">
        <v>4181.1899999999996</v>
      </c>
      <c r="H25" s="136">
        <v>4368.13</v>
      </c>
      <c r="I25" s="136">
        <v>4844.78</v>
      </c>
      <c r="J25" s="136">
        <v>5217.1400000000003</v>
      </c>
      <c r="K25" s="136">
        <v>5440.57</v>
      </c>
      <c r="L25" s="136"/>
      <c r="M25" s="136"/>
      <c r="N25" s="136"/>
      <c r="O25" s="136"/>
      <c r="P25" s="136"/>
      <c r="Q25" s="155"/>
      <c r="R25" s="136"/>
      <c r="X25" s="61"/>
      <c r="Z25" s="62"/>
      <c r="AA25" s="62"/>
      <c r="AD25" s="53" t="s">
        <v>426</v>
      </c>
      <c r="AE25" s="53" t="s">
        <v>441</v>
      </c>
      <c r="AF25" s="53" t="s">
        <v>446</v>
      </c>
      <c r="AG25" s="53" t="s">
        <v>450</v>
      </c>
      <c r="AH25" s="53" t="s">
        <v>454</v>
      </c>
    </row>
    <row r="26" spans="2:34" x14ac:dyDescent="0.25">
      <c r="B26" s="154">
        <v>46143</v>
      </c>
      <c r="C26" s="133" t="s">
        <v>479</v>
      </c>
      <c r="D26" s="134" t="s">
        <v>458</v>
      </c>
      <c r="E26" s="135">
        <v>0.85</v>
      </c>
      <c r="F26" s="136">
        <v>3846.25</v>
      </c>
      <c r="G26" s="136">
        <v>4106.12</v>
      </c>
      <c r="H26" s="136">
        <v>4291.4799999999996</v>
      </c>
      <c r="I26" s="136">
        <v>4766.33</v>
      </c>
      <c r="J26" s="136">
        <v>5138.6899999999996</v>
      </c>
      <c r="K26" s="136">
        <v>5362.12</v>
      </c>
      <c r="L26" s="136"/>
      <c r="M26" s="136"/>
      <c r="N26" s="136"/>
      <c r="O26" s="136"/>
      <c r="P26" s="136"/>
      <c r="Q26" s="155"/>
      <c r="R26" s="136"/>
      <c r="T26" s="86" t="s">
        <v>482</v>
      </c>
      <c r="U26" s="87"/>
      <c r="V26" s="87" t="s">
        <v>483</v>
      </c>
      <c r="W26" s="87" t="s">
        <v>484</v>
      </c>
      <c r="X26" s="61"/>
      <c r="Y26" s="61"/>
      <c r="Z26" s="62"/>
      <c r="AA26" s="62"/>
      <c r="AB26" s="172">
        <v>45748</v>
      </c>
      <c r="AC26" s="136" t="s">
        <v>485</v>
      </c>
      <c r="AD26" s="139">
        <v>0.85</v>
      </c>
      <c r="AE26" s="136">
        <v>1293.26</v>
      </c>
      <c r="AF26" s="136">
        <v>1343.2</v>
      </c>
      <c r="AG26" s="136">
        <v>1389.02</v>
      </c>
      <c r="AH26" s="136">
        <v>1452.39</v>
      </c>
    </row>
    <row r="27" spans="2:34" x14ac:dyDescent="0.25">
      <c r="B27" s="154">
        <v>46143</v>
      </c>
      <c r="C27" s="133" t="s">
        <v>479</v>
      </c>
      <c r="D27" s="134" t="s">
        <v>459</v>
      </c>
      <c r="E27" s="135">
        <v>0.85</v>
      </c>
      <c r="F27" s="136">
        <v>3648.68</v>
      </c>
      <c r="G27" s="136">
        <v>3887.42</v>
      </c>
      <c r="H27" s="136">
        <v>4166.6899999999996</v>
      </c>
      <c r="I27" s="136">
        <v>4580.0200000000004</v>
      </c>
      <c r="J27" s="136">
        <v>4970.99</v>
      </c>
      <c r="K27" s="136">
        <v>5272.6</v>
      </c>
      <c r="L27" s="136"/>
      <c r="M27" s="136"/>
      <c r="N27" s="136"/>
      <c r="O27" s="136"/>
      <c r="P27" s="136"/>
      <c r="Q27" s="155"/>
      <c r="R27" s="136"/>
      <c r="S27" s="53" t="s">
        <v>460</v>
      </c>
      <c r="T27" s="2" t="s">
        <v>469</v>
      </c>
      <c r="U27" s="2" t="s">
        <v>486</v>
      </c>
      <c r="V27" s="77">
        <v>45717</v>
      </c>
      <c r="W27" s="77">
        <v>46265</v>
      </c>
      <c r="X27" s="61"/>
      <c r="Y27" s="61"/>
      <c r="Z27" s="62"/>
      <c r="AA27" s="62"/>
      <c r="AB27" s="172">
        <v>46143</v>
      </c>
      <c r="AC27" s="136" t="s">
        <v>487</v>
      </c>
      <c r="AD27" s="139">
        <v>0.85</v>
      </c>
      <c r="AE27" s="136">
        <v>1368.26</v>
      </c>
      <c r="AF27" s="136">
        <v>1418.2</v>
      </c>
      <c r="AG27" s="136">
        <v>1464.02</v>
      </c>
      <c r="AH27" s="136">
        <v>1527.59</v>
      </c>
    </row>
    <row r="28" spans="2:34" x14ac:dyDescent="0.25">
      <c r="B28" s="154">
        <v>46143</v>
      </c>
      <c r="C28" s="133" t="s">
        <v>479</v>
      </c>
      <c r="D28" s="134" t="s">
        <v>214</v>
      </c>
      <c r="E28" s="135">
        <v>0.85</v>
      </c>
      <c r="F28" s="136">
        <v>3578.87</v>
      </c>
      <c r="G28" s="136">
        <v>3812.64</v>
      </c>
      <c r="H28" s="136">
        <v>4091.94</v>
      </c>
      <c r="I28" s="136">
        <v>4503.4799999999996</v>
      </c>
      <c r="J28" s="136">
        <v>4892.59</v>
      </c>
      <c r="K28" s="136">
        <v>5190.8999999999996</v>
      </c>
      <c r="L28" s="136"/>
      <c r="M28" s="136"/>
      <c r="N28" s="136"/>
      <c r="O28" s="136"/>
      <c r="P28" s="136"/>
      <c r="Q28" s="155"/>
      <c r="R28" s="136"/>
      <c r="S28" s="53" t="s">
        <v>460</v>
      </c>
      <c r="T28" s="2" t="s">
        <v>469</v>
      </c>
      <c r="U28" s="2" t="s">
        <v>488</v>
      </c>
      <c r="V28" s="77">
        <v>46266</v>
      </c>
      <c r="W28" s="77">
        <v>46691</v>
      </c>
      <c r="X28" s="61"/>
      <c r="Y28" s="61"/>
      <c r="Z28" s="62"/>
      <c r="AA28" s="62"/>
      <c r="AB28" s="63">
        <v>45689</v>
      </c>
      <c r="AC28" s="62" t="s">
        <v>489</v>
      </c>
      <c r="AD28" s="173">
        <v>0.9</v>
      </c>
      <c r="AE28" s="58">
        <v>1236.82</v>
      </c>
      <c r="AF28" s="58">
        <v>1290.96</v>
      </c>
      <c r="AG28" s="58">
        <v>1340.61</v>
      </c>
      <c r="AH28" s="58">
        <v>1409.51</v>
      </c>
    </row>
    <row r="29" spans="2:34" x14ac:dyDescent="0.25">
      <c r="B29" s="154">
        <v>46143</v>
      </c>
      <c r="C29" s="133" t="s">
        <v>479</v>
      </c>
      <c r="D29" s="134" t="s">
        <v>215</v>
      </c>
      <c r="E29" s="135">
        <v>0.85</v>
      </c>
      <c r="F29" s="136">
        <v>3509.44</v>
      </c>
      <c r="G29" s="136">
        <v>3738.13</v>
      </c>
      <c r="H29" s="136">
        <v>3976.82</v>
      </c>
      <c r="I29" s="136">
        <v>4207.08</v>
      </c>
      <c r="J29" s="136">
        <v>4432.16</v>
      </c>
      <c r="K29" s="136">
        <v>4668.84</v>
      </c>
      <c r="L29" s="136"/>
      <c r="M29" s="136"/>
      <c r="N29" s="136"/>
      <c r="O29" s="136"/>
      <c r="P29" s="136"/>
      <c r="Q29" s="155"/>
      <c r="R29" s="136"/>
      <c r="S29" s="53" t="s">
        <v>443</v>
      </c>
      <c r="T29" s="2" t="s">
        <v>464</v>
      </c>
      <c r="U29" s="2" t="s">
        <v>490</v>
      </c>
      <c r="V29" s="77">
        <v>45839</v>
      </c>
      <c r="W29" s="77">
        <v>46053</v>
      </c>
      <c r="X29" s="61"/>
      <c r="Y29" s="61"/>
      <c r="Z29" s="62"/>
      <c r="AA29" s="62"/>
      <c r="AB29" s="62"/>
      <c r="AC29" s="62"/>
      <c r="AD29" s="173"/>
    </row>
    <row r="30" spans="2:34" x14ac:dyDescent="0.25">
      <c r="B30" s="154">
        <v>46143</v>
      </c>
      <c r="C30" s="133" t="s">
        <v>479</v>
      </c>
      <c r="D30" s="134" t="s">
        <v>461</v>
      </c>
      <c r="E30" s="135">
        <v>0.85</v>
      </c>
      <c r="F30" s="136">
        <v>3426.93</v>
      </c>
      <c r="G30" s="136">
        <v>3649.6</v>
      </c>
      <c r="H30" s="136">
        <v>3871.14</v>
      </c>
      <c r="I30" s="136">
        <v>4098.95</v>
      </c>
      <c r="J30" s="136">
        <v>4270.1099999999997</v>
      </c>
      <c r="K30" s="136">
        <v>4528.0200000000004</v>
      </c>
      <c r="L30" s="136"/>
      <c r="M30" s="136"/>
      <c r="N30" s="136"/>
      <c r="O30" s="136"/>
      <c r="P30" s="136"/>
      <c r="Q30" s="155"/>
      <c r="R30" s="136"/>
      <c r="S30" s="53" t="s">
        <v>443</v>
      </c>
      <c r="T30" s="2" t="s">
        <v>464</v>
      </c>
      <c r="U30" s="2" t="s">
        <v>491</v>
      </c>
      <c r="V30" s="77">
        <v>46054</v>
      </c>
      <c r="W30" s="77">
        <v>46477</v>
      </c>
      <c r="X30" s="61"/>
      <c r="Y30" s="61"/>
      <c r="Z30" s="62"/>
      <c r="AA30" s="62"/>
      <c r="AB30" s="62"/>
      <c r="AC30" s="62"/>
      <c r="AD30" s="173"/>
    </row>
    <row r="31" spans="2:34" x14ac:dyDescent="0.25">
      <c r="B31" s="154">
        <v>46143</v>
      </c>
      <c r="C31" s="133" t="s">
        <v>479</v>
      </c>
      <c r="D31" s="134" t="s">
        <v>217</v>
      </c>
      <c r="E31" s="135">
        <v>0.85</v>
      </c>
      <c r="F31" s="136">
        <v>3291.46</v>
      </c>
      <c r="G31" s="136">
        <v>3504.21</v>
      </c>
      <c r="H31" s="136">
        <v>3698.06</v>
      </c>
      <c r="I31" s="136">
        <v>3829.61</v>
      </c>
      <c r="J31" s="136">
        <v>3956.37</v>
      </c>
      <c r="K31" s="136">
        <v>4156.33</v>
      </c>
      <c r="L31" s="136"/>
      <c r="M31" s="136"/>
      <c r="N31" s="136"/>
      <c r="O31" s="136"/>
      <c r="P31" s="136"/>
      <c r="Q31" s="155"/>
      <c r="R31" s="136"/>
      <c r="S31" s="53" t="s">
        <v>443</v>
      </c>
      <c r="T31" s="2" t="s">
        <v>471</v>
      </c>
      <c r="U31" s="2" t="s">
        <v>492</v>
      </c>
      <c r="V31" s="77">
        <v>45839</v>
      </c>
      <c r="W31" s="77">
        <v>46053</v>
      </c>
      <c r="X31" s="61"/>
      <c r="Y31" s="61"/>
      <c r="Z31" s="62"/>
      <c r="AA31" s="62"/>
      <c r="AB31" s="62"/>
      <c r="AC31" s="62"/>
    </row>
    <row r="32" spans="2:34" x14ac:dyDescent="0.25">
      <c r="B32" s="154">
        <v>46143</v>
      </c>
      <c r="C32" s="133" t="s">
        <v>479</v>
      </c>
      <c r="D32" s="134" t="s">
        <v>470</v>
      </c>
      <c r="E32" s="135">
        <v>0.85</v>
      </c>
      <c r="F32" s="136">
        <v>3119.87</v>
      </c>
      <c r="G32" s="136">
        <v>3320.05</v>
      </c>
      <c r="H32" s="136">
        <v>3506.28</v>
      </c>
      <c r="I32" s="136">
        <v>3677.28</v>
      </c>
      <c r="J32" s="136">
        <v>3755.52</v>
      </c>
      <c r="K32" s="136">
        <v>3848.98</v>
      </c>
      <c r="L32" s="136"/>
      <c r="M32" s="136"/>
      <c r="N32" s="136"/>
      <c r="O32" s="136"/>
      <c r="P32" s="136"/>
      <c r="Q32" s="155"/>
      <c r="R32" s="136"/>
      <c r="S32" s="53" t="s">
        <v>443</v>
      </c>
      <c r="T32" s="2" t="s">
        <v>471</v>
      </c>
      <c r="U32" s="2" t="s">
        <v>493</v>
      </c>
      <c r="V32" s="77">
        <v>46054</v>
      </c>
      <c r="W32" s="77">
        <v>46477</v>
      </c>
      <c r="X32" s="61"/>
      <c r="Y32" s="61"/>
      <c r="Z32" s="62"/>
      <c r="AA32" s="62"/>
      <c r="AB32" s="62"/>
      <c r="AC32" s="62"/>
    </row>
    <row r="33" spans="2:30" ht="15.75" thickBot="1" x14ac:dyDescent="0.3">
      <c r="B33" s="156">
        <v>46143</v>
      </c>
      <c r="C33" s="165" t="s">
        <v>479</v>
      </c>
      <c r="D33" s="158" t="s">
        <v>218</v>
      </c>
      <c r="E33" s="170">
        <v>0.85</v>
      </c>
      <c r="F33" s="161">
        <v>2908.36</v>
      </c>
      <c r="G33" s="161">
        <v>3030.97</v>
      </c>
      <c r="H33" s="161">
        <v>3121.67</v>
      </c>
      <c r="I33" s="161">
        <v>3220.16</v>
      </c>
      <c r="J33" s="161">
        <v>3330.92</v>
      </c>
      <c r="K33" s="161">
        <v>3441.69</v>
      </c>
      <c r="L33" s="161"/>
      <c r="M33" s="161"/>
      <c r="N33" s="161"/>
      <c r="O33" s="161"/>
      <c r="P33" s="161"/>
      <c r="Q33" s="162"/>
      <c r="R33" s="136"/>
      <c r="S33" s="53" t="s">
        <v>443</v>
      </c>
      <c r="T33" s="2" t="s">
        <v>477</v>
      </c>
      <c r="U33" s="2" t="s">
        <v>494</v>
      </c>
      <c r="V33" s="77">
        <v>45839</v>
      </c>
      <c r="W33" s="77">
        <v>46053</v>
      </c>
      <c r="X33" s="61"/>
      <c r="Y33" s="61"/>
      <c r="Z33" s="62"/>
      <c r="AA33" s="62"/>
      <c r="AB33" s="62"/>
      <c r="AC33" s="62"/>
    </row>
    <row r="34" spans="2:30" x14ac:dyDescent="0.25">
      <c r="B34" s="154">
        <v>45748</v>
      </c>
      <c r="C34" s="133" t="s">
        <v>495</v>
      </c>
      <c r="D34" s="134" t="s">
        <v>496</v>
      </c>
      <c r="E34" s="135">
        <v>0.85</v>
      </c>
      <c r="F34" s="136"/>
      <c r="G34" s="136">
        <v>6955.18</v>
      </c>
      <c r="H34" s="136">
        <v>7685.87</v>
      </c>
      <c r="I34" s="136">
        <v>8378.11</v>
      </c>
      <c r="J34" s="136">
        <v>8839.65</v>
      </c>
      <c r="K34" s="136">
        <v>8947.2900000000009</v>
      </c>
      <c r="L34" s="136"/>
      <c r="M34" s="136"/>
      <c r="N34" s="136"/>
      <c r="O34" s="136"/>
      <c r="P34" s="136"/>
      <c r="Q34" s="155"/>
      <c r="R34" s="136"/>
      <c r="S34" s="53" t="s">
        <v>443</v>
      </c>
      <c r="T34" s="2" t="s">
        <v>477</v>
      </c>
      <c r="U34" s="2" t="s">
        <v>497</v>
      </c>
      <c r="V34" s="77">
        <v>46054</v>
      </c>
      <c r="W34" s="77">
        <v>46477</v>
      </c>
      <c r="X34" s="61"/>
      <c r="Y34" s="61"/>
      <c r="Z34" s="62"/>
      <c r="AA34" s="62"/>
      <c r="AB34" s="62"/>
      <c r="AC34" s="62"/>
    </row>
    <row r="35" spans="2:30" x14ac:dyDescent="0.25">
      <c r="B35" s="154">
        <v>45748</v>
      </c>
      <c r="C35" s="133" t="s">
        <v>495</v>
      </c>
      <c r="D35" s="134" t="s">
        <v>498</v>
      </c>
      <c r="E35" s="135">
        <v>0.85</v>
      </c>
      <c r="F35" s="136">
        <v>5669.12</v>
      </c>
      <c r="G35" s="136">
        <v>6039.84</v>
      </c>
      <c r="H35" s="136">
        <v>6453.36</v>
      </c>
      <c r="I35" s="136">
        <v>7017.89</v>
      </c>
      <c r="J35" s="136">
        <v>7598.61</v>
      </c>
      <c r="K35" s="136">
        <v>7980.65</v>
      </c>
      <c r="L35" s="136"/>
      <c r="M35" s="136"/>
      <c r="N35" s="136"/>
      <c r="O35" s="136"/>
      <c r="P35" s="136"/>
      <c r="Q35" s="155"/>
      <c r="R35" s="136"/>
      <c r="S35" s="53" t="s">
        <v>443</v>
      </c>
      <c r="T35" s="2" t="s">
        <v>480</v>
      </c>
      <c r="U35" s="2" t="s">
        <v>499</v>
      </c>
      <c r="V35" s="77">
        <v>45839</v>
      </c>
      <c r="W35" s="77">
        <v>46053</v>
      </c>
      <c r="X35" s="61"/>
      <c r="Y35" s="61"/>
      <c r="Z35" s="62"/>
      <c r="AA35" s="60"/>
      <c r="AB35" s="60"/>
      <c r="AC35" s="60"/>
      <c r="AD35" s="60"/>
    </row>
    <row r="36" spans="2:30" x14ac:dyDescent="0.25">
      <c r="B36" s="154">
        <v>45748</v>
      </c>
      <c r="C36" s="133" t="s">
        <v>495</v>
      </c>
      <c r="D36" s="134" t="s">
        <v>500</v>
      </c>
      <c r="E36" s="135">
        <v>0.85</v>
      </c>
      <c r="F36" s="136">
        <v>5153.96</v>
      </c>
      <c r="G36" s="136">
        <v>5489.64</v>
      </c>
      <c r="H36" s="136">
        <v>5928.03</v>
      </c>
      <c r="I36" s="136">
        <v>6414.51</v>
      </c>
      <c r="J36" s="136">
        <v>6956.78</v>
      </c>
      <c r="K36" s="136">
        <v>7346.09</v>
      </c>
      <c r="L36" s="136"/>
      <c r="M36" s="136"/>
      <c r="N36" s="136"/>
      <c r="O36" s="136"/>
      <c r="P36" s="136"/>
      <c r="Q36" s="155"/>
      <c r="R36" s="136"/>
      <c r="S36" s="53" t="s">
        <v>443</v>
      </c>
      <c r="T36" s="2" t="s">
        <v>480</v>
      </c>
      <c r="U36" s="2" t="s">
        <v>501</v>
      </c>
      <c r="V36" s="77">
        <v>46054</v>
      </c>
      <c r="W36" s="77">
        <v>46477</v>
      </c>
      <c r="X36" s="61"/>
      <c r="Y36" s="61"/>
      <c r="Z36" s="62"/>
      <c r="AA36" s="60"/>
      <c r="AB36" s="60"/>
      <c r="AC36" s="60"/>
      <c r="AD36" s="60"/>
    </row>
    <row r="37" spans="2:30" ht="15.75" thickBot="1" x14ac:dyDescent="0.3">
      <c r="B37" s="154">
        <v>45748</v>
      </c>
      <c r="C37" s="133" t="s">
        <v>495</v>
      </c>
      <c r="D37" s="134" t="s">
        <v>502</v>
      </c>
      <c r="E37" s="135">
        <v>0.85</v>
      </c>
      <c r="F37" s="136">
        <v>4767.62</v>
      </c>
      <c r="G37" s="136">
        <v>5135.53</v>
      </c>
      <c r="H37" s="136">
        <v>5554.35</v>
      </c>
      <c r="I37" s="136">
        <v>6009.06</v>
      </c>
      <c r="J37" s="136">
        <v>6544.14</v>
      </c>
      <c r="K37" s="136">
        <v>6834.5</v>
      </c>
      <c r="L37" s="136"/>
      <c r="M37" s="136"/>
      <c r="N37" s="136"/>
      <c r="O37" s="136"/>
      <c r="P37" s="136"/>
      <c r="Q37" s="155"/>
      <c r="R37" s="136"/>
      <c r="S37" s="53" t="s">
        <v>448</v>
      </c>
      <c r="T37" s="2" t="s">
        <v>472</v>
      </c>
      <c r="U37" s="2" t="s">
        <v>503</v>
      </c>
      <c r="V37" s="77">
        <v>45901</v>
      </c>
      <c r="W37" s="77">
        <v>46295</v>
      </c>
      <c r="X37" s="61"/>
      <c r="Y37" s="61"/>
      <c r="Z37" s="62"/>
      <c r="AA37" s="60"/>
      <c r="AB37" s="60"/>
      <c r="AC37" s="60"/>
      <c r="AD37" s="60"/>
    </row>
    <row r="38" spans="2:30" ht="16.5" thickTop="1" thickBot="1" x14ac:dyDescent="0.3">
      <c r="B38" s="154">
        <v>45748</v>
      </c>
      <c r="C38" s="133" t="s">
        <v>495</v>
      </c>
      <c r="D38" s="134" t="s">
        <v>504</v>
      </c>
      <c r="E38" s="135">
        <v>0.85</v>
      </c>
      <c r="F38" s="136">
        <v>4295.43</v>
      </c>
      <c r="G38" s="136">
        <v>4718.78</v>
      </c>
      <c r="H38" s="136">
        <v>5213.5200000000004</v>
      </c>
      <c r="I38" s="136">
        <v>5762.47</v>
      </c>
      <c r="J38" s="136">
        <v>6406.61</v>
      </c>
      <c r="K38" s="136">
        <v>6712.24</v>
      </c>
      <c r="L38" s="136"/>
      <c r="M38" s="136"/>
      <c r="N38" s="136"/>
      <c r="O38" s="136"/>
      <c r="P38" s="136"/>
      <c r="Q38" s="155"/>
      <c r="R38" s="136"/>
      <c r="S38" s="53" t="s">
        <v>448</v>
      </c>
      <c r="T38" s="2" t="s">
        <v>472</v>
      </c>
      <c r="U38" s="2" t="s">
        <v>505</v>
      </c>
      <c r="V38" s="77">
        <v>46296</v>
      </c>
      <c r="W38" s="88">
        <v>73050</v>
      </c>
      <c r="X38" s="61"/>
      <c r="Y38" s="61"/>
      <c r="Z38" s="62"/>
      <c r="AA38" s="60"/>
      <c r="AB38" s="60"/>
      <c r="AC38" s="60"/>
      <c r="AD38" s="60"/>
    </row>
    <row r="39" spans="2:30" ht="16.5" thickTop="1" thickBot="1" x14ac:dyDescent="0.3">
      <c r="B39" s="154">
        <v>45748</v>
      </c>
      <c r="C39" s="133" t="s">
        <v>495</v>
      </c>
      <c r="D39" s="134" t="s">
        <v>506</v>
      </c>
      <c r="E39" s="135">
        <v>0.85</v>
      </c>
      <c r="F39" s="136">
        <v>4153.3500000000004</v>
      </c>
      <c r="G39" s="136">
        <v>4542.72</v>
      </c>
      <c r="H39" s="136">
        <v>4908.59</v>
      </c>
      <c r="I39" s="136">
        <v>5305.54</v>
      </c>
      <c r="J39" s="136">
        <v>5848.79</v>
      </c>
      <c r="K39" s="136">
        <v>6154.45</v>
      </c>
      <c r="L39" s="136"/>
      <c r="M39" s="136"/>
      <c r="N39" s="136"/>
      <c r="O39" s="136"/>
      <c r="P39" s="136"/>
      <c r="Q39" s="155"/>
      <c r="R39" s="136"/>
      <c r="S39" s="53" t="s">
        <v>448</v>
      </c>
      <c r="T39" s="2" t="s">
        <v>465</v>
      </c>
      <c r="U39" s="2" t="s">
        <v>507</v>
      </c>
      <c r="V39" s="77">
        <v>45901</v>
      </c>
      <c r="W39" s="77">
        <v>46295</v>
      </c>
      <c r="X39" s="61"/>
      <c r="Y39" s="61"/>
      <c r="Z39" s="62"/>
      <c r="AA39" s="60"/>
      <c r="AB39" s="60"/>
      <c r="AC39" s="60"/>
      <c r="AD39" s="60"/>
    </row>
    <row r="40" spans="2:30" ht="16.5" thickTop="1" thickBot="1" x14ac:dyDescent="0.3">
      <c r="B40" s="154">
        <v>45748</v>
      </c>
      <c r="C40" s="133" t="s">
        <v>495</v>
      </c>
      <c r="D40" s="134" t="s">
        <v>508</v>
      </c>
      <c r="E40" s="135">
        <v>0.85</v>
      </c>
      <c r="F40" s="136">
        <v>4012.19</v>
      </c>
      <c r="G40" s="136">
        <v>4317.28</v>
      </c>
      <c r="H40" s="136">
        <v>4664.1000000000004</v>
      </c>
      <c r="I40" s="136">
        <v>5040.24</v>
      </c>
      <c r="J40" s="136">
        <v>5459.1</v>
      </c>
      <c r="K40" s="136">
        <v>5596.64</v>
      </c>
      <c r="L40" s="136"/>
      <c r="M40" s="136"/>
      <c r="N40" s="136"/>
      <c r="O40" s="136"/>
      <c r="P40" s="136"/>
      <c r="Q40" s="155"/>
      <c r="R40" s="136"/>
      <c r="S40" s="53" t="s">
        <v>448</v>
      </c>
      <c r="T40" s="2" t="s">
        <v>465</v>
      </c>
      <c r="U40" s="2" t="s">
        <v>509</v>
      </c>
      <c r="V40" s="77">
        <v>46296</v>
      </c>
      <c r="W40" s="88">
        <v>73050</v>
      </c>
      <c r="X40" s="61"/>
      <c r="Y40" s="61"/>
      <c r="Z40" s="62"/>
      <c r="AA40" s="60"/>
      <c r="AB40" s="60"/>
      <c r="AC40" s="60"/>
      <c r="AD40" s="60"/>
    </row>
    <row r="41" spans="2:30" ht="15.75" thickTop="1" x14ac:dyDescent="0.25">
      <c r="B41" s="154">
        <v>45748</v>
      </c>
      <c r="C41" s="133" t="s">
        <v>495</v>
      </c>
      <c r="D41" s="134" t="s">
        <v>510</v>
      </c>
      <c r="E41" s="135">
        <v>0.85</v>
      </c>
      <c r="F41" s="136">
        <v>3901.48</v>
      </c>
      <c r="G41" s="136">
        <v>4173.6400000000003</v>
      </c>
      <c r="H41" s="136">
        <v>4469.6099999999997</v>
      </c>
      <c r="I41" s="136">
        <v>4788.53</v>
      </c>
      <c r="J41" s="136">
        <v>5131.37</v>
      </c>
      <c r="K41" s="136">
        <v>5377.14</v>
      </c>
      <c r="L41" s="136"/>
      <c r="M41" s="136"/>
      <c r="N41" s="136"/>
      <c r="O41" s="136"/>
      <c r="P41" s="136"/>
      <c r="Q41" s="155"/>
      <c r="R41" s="136"/>
      <c r="S41" s="53" t="s">
        <v>456</v>
      </c>
      <c r="T41" s="2" t="s">
        <v>475</v>
      </c>
      <c r="U41" s="2" t="s">
        <v>511</v>
      </c>
      <c r="V41" s="77">
        <v>45931</v>
      </c>
      <c r="W41" s="77">
        <v>46022</v>
      </c>
      <c r="Y41" s="61"/>
      <c r="AB41" s="62"/>
      <c r="AC41" s="62"/>
    </row>
    <row r="42" spans="2:30" x14ac:dyDescent="0.25">
      <c r="B42" s="154">
        <v>45748</v>
      </c>
      <c r="C42" s="133" t="s">
        <v>495</v>
      </c>
      <c r="D42" s="134" t="s">
        <v>512</v>
      </c>
      <c r="E42" s="135">
        <v>0.85</v>
      </c>
      <c r="F42" s="136">
        <v>3676.89</v>
      </c>
      <c r="G42" s="136">
        <v>3929</v>
      </c>
      <c r="H42" s="136">
        <v>4089.07</v>
      </c>
      <c r="I42" s="136">
        <v>4562.79</v>
      </c>
      <c r="J42" s="136">
        <v>4843.49</v>
      </c>
      <c r="K42" s="136">
        <v>5168.6499999999996</v>
      </c>
      <c r="L42" s="136"/>
      <c r="M42" s="136"/>
      <c r="N42" s="136"/>
      <c r="O42" s="136"/>
      <c r="P42" s="136"/>
      <c r="Q42" s="155"/>
      <c r="R42" s="136"/>
      <c r="S42" s="53" t="s">
        <v>456</v>
      </c>
      <c r="T42" s="2" t="s">
        <v>475</v>
      </c>
      <c r="U42" s="2" t="s">
        <v>513</v>
      </c>
      <c r="V42" s="77">
        <v>46023</v>
      </c>
      <c r="W42" s="77">
        <v>46477</v>
      </c>
    </row>
    <row r="43" spans="2:30" x14ac:dyDescent="0.25">
      <c r="B43" s="154">
        <v>45748</v>
      </c>
      <c r="C43" s="133" t="s">
        <v>495</v>
      </c>
      <c r="D43" s="134" t="s">
        <v>514</v>
      </c>
      <c r="E43" s="135">
        <v>0.85</v>
      </c>
      <c r="F43" s="136">
        <v>3558.96</v>
      </c>
      <c r="G43" s="136">
        <v>3772.32</v>
      </c>
      <c r="H43" s="136">
        <v>3986.06</v>
      </c>
      <c r="I43" s="136">
        <v>4461.84</v>
      </c>
      <c r="J43" s="136">
        <v>4569.4799999999996</v>
      </c>
      <c r="K43" s="136">
        <v>4844.33</v>
      </c>
      <c r="L43" s="136"/>
      <c r="M43" s="136"/>
      <c r="N43" s="136"/>
      <c r="O43" s="136"/>
      <c r="P43" s="136"/>
      <c r="Q43" s="155"/>
      <c r="R43" s="136"/>
      <c r="S43" s="53" t="s">
        <v>456</v>
      </c>
      <c r="T43" s="2" t="s">
        <v>467</v>
      </c>
      <c r="U43" s="2" t="s">
        <v>515</v>
      </c>
      <c r="V43" s="77">
        <v>45931</v>
      </c>
      <c r="W43" s="77">
        <v>46022</v>
      </c>
    </row>
    <row r="44" spans="2:30" x14ac:dyDescent="0.25">
      <c r="B44" s="154">
        <v>45748</v>
      </c>
      <c r="C44" s="133" t="s">
        <v>495</v>
      </c>
      <c r="D44" s="134" t="s">
        <v>516</v>
      </c>
      <c r="E44" s="135">
        <v>0.85</v>
      </c>
      <c r="F44" s="136">
        <v>3391.44</v>
      </c>
      <c r="G44" s="136">
        <v>3596.59</v>
      </c>
      <c r="H44" s="136">
        <v>3738.68</v>
      </c>
      <c r="I44" s="136">
        <v>3883.66</v>
      </c>
      <c r="J44" s="136">
        <v>4040.37</v>
      </c>
      <c r="K44" s="136">
        <v>4115.7299999999996</v>
      </c>
      <c r="L44" s="136"/>
      <c r="M44" s="136"/>
      <c r="N44" s="136"/>
      <c r="O44" s="136"/>
      <c r="P44" s="136"/>
      <c r="Q44" s="155"/>
      <c r="R44" s="136"/>
      <c r="S44" s="53" t="s">
        <v>456</v>
      </c>
      <c r="T44" s="2" t="s">
        <v>467</v>
      </c>
      <c r="U44" s="2" t="s">
        <v>517</v>
      </c>
      <c r="V44" s="77">
        <v>46023</v>
      </c>
      <c r="W44" s="77">
        <v>46477</v>
      </c>
    </row>
    <row r="45" spans="2:30" x14ac:dyDescent="0.25">
      <c r="B45" s="154">
        <v>45748</v>
      </c>
      <c r="C45" s="133" t="s">
        <v>495</v>
      </c>
      <c r="D45" s="134" t="s">
        <v>518</v>
      </c>
      <c r="E45" s="135">
        <v>0.85</v>
      </c>
      <c r="F45" s="136">
        <v>3205.23</v>
      </c>
      <c r="G45" s="136">
        <v>3441.58</v>
      </c>
      <c r="H45" s="136">
        <v>3582.38</v>
      </c>
      <c r="I45" s="136">
        <v>3724.47</v>
      </c>
      <c r="J45" s="136">
        <v>3860.94</v>
      </c>
      <c r="K45" s="136">
        <v>3935.06</v>
      </c>
      <c r="L45" s="136"/>
      <c r="M45" s="136"/>
      <c r="N45" s="136"/>
      <c r="O45" s="136"/>
      <c r="P45" s="136"/>
      <c r="Q45" s="155"/>
      <c r="R45" s="136"/>
      <c r="S45" s="53" t="s">
        <v>40</v>
      </c>
      <c r="T45" s="2" t="s">
        <v>213</v>
      </c>
      <c r="U45" s="2" t="s">
        <v>427</v>
      </c>
      <c r="V45" s="77">
        <v>45748</v>
      </c>
      <c r="W45" s="77">
        <v>46142</v>
      </c>
    </row>
    <row r="46" spans="2:30" ht="15.75" thickBot="1" x14ac:dyDescent="0.3">
      <c r="B46" s="154">
        <v>45748</v>
      </c>
      <c r="C46" s="133" t="s">
        <v>495</v>
      </c>
      <c r="D46" s="134" t="s">
        <v>519</v>
      </c>
      <c r="E46" s="135">
        <v>0.85</v>
      </c>
      <c r="F46" s="136">
        <v>3152.04</v>
      </c>
      <c r="G46" s="136">
        <v>3346.55</v>
      </c>
      <c r="H46" s="136">
        <v>3482.94</v>
      </c>
      <c r="I46" s="136">
        <v>3617.92</v>
      </c>
      <c r="J46" s="136">
        <v>3750.49</v>
      </c>
      <c r="K46" s="136">
        <v>3819.26</v>
      </c>
      <c r="L46" s="136"/>
      <c r="M46" s="136"/>
      <c r="N46" s="136"/>
      <c r="O46" s="136"/>
      <c r="P46" s="136"/>
      <c r="Q46" s="155"/>
      <c r="R46" s="136"/>
      <c r="S46" s="53" t="s">
        <v>40</v>
      </c>
      <c r="T46" s="2" t="s">
        <v>213</v>
      </c>
      <c r="U46" s="2" t="s">
        <v>479</v>
      </c>
      <c r="V46" s="77">
        <v>46143</v>
      </c>
      <c r="W46" s="77">
        <v>46477</v>
      </c>
    </row>
    <row r="47" spans="2:30" ht="16.5" thickTop="1" thickBot="1" x14ac:dyDescent="0.3">
      <c r="B47" s="154">
        <v>45748</v>
      </c>
      <c r="C47" s="133" t="s">
        <v>495</v>
      </c>
      <c r="D47" s="134" t="s">
        <v>520</v>
      </c>
      <c r="E47" s="135">
        <v>0.85</v>
      </c>
      <c r="F47" s="136">
        <v>3038.99</v>
      </c>
      <c r="G47" s="136">
        <v>3227.67</v>
      </c>
      <c r="H47" s="136">
        <v>3355.11</v>
      </c>
      <c r="I47" s="136">
        <v>3490.06</v>
      </c>
      <c r="J47" s="136">
        <v>3615.47</v>
      </c>
      <c r="K47" s="136">
        <v>3680.28</v>
      </c>
      <c r="L47" s="136"/>
      <c r="M47" s="136"/>
      <c r="N47" s="136"/>
      <c r="O47" s="136"/>
      <c r="P47" s="136"/>
      <c r="Q47" s="155"/>
      <c r="R47" s="136"/>
      <c r="S47" s="53" t="s">
        <v>457</v>
      </c>
      <c r="T47" s="2" t="s">
        <v>466</v>
      </c>
      <c r="U47" s="2" t="s">
        <v>521</v>
      </c>
      <c r="V47" s="77">
        <v>45689</v>
      </c>
      <c r="W47" s="88">
        <v>46112</v>
      </c>
    </row>
    <row r="48" spans="2:30" ht="16.5" thickTop="1" thickBot="1" x14ac:dyDescent="0.3">
      <c r="B48" s="154">
        <v>45748</v>
      </c>
      <c r="C48" s="133" t="s">
        <v>495</v>
      </c>
      <c r="D48" s="134" t="s">
        <v>522</v>
      </c>
      <c r="E48" s="135">
        <v>0.85</v>
      </c>
      <c r="F48" s="136">
        <v>2912.62</v>
      </c>
      <c r="G48" s="136">
        <v>3103.55</v>
      </c>
      <c r="H48" s="136">
        <v>3263.75</v>
      </c>
      <c r="I48" s="136">
        <v>3363.48</v>
      </c>
      <c r="J48" s="136">
        <v>3463.2</v>
      </c>
      <c r="K48" s="136">
        <v>3521.6</v>
      </c>
      <c r="L48" s="136"/>
      <c r="M48" s="136"/>
      <c r="N48" s="136"/>
      <c r="O48" s="136"/>
      <c r="P48" s="136"/>
      <c r="Q48" s="155"/>
      <c r="R48" s="136"/>
      <c r="S48" s="53" t="s">
        <v>457</v>
      </c>
      <c r="T48" s="2" t="s">
        <v>473</v>
      </c>
      <c r="U48" s="2" t="s">
        <v>523</v>
      </c>
      <c r="V48" s="77">
        <v>45689</v>
      </c>
      <c r="W48" s="88">
        <v>46112</v>
      </c>
    </row>
    <row r="49" spans="2:23" ht="16.5" thickTop="1" thickBot="1" x14ac:dyDescent="0.3">
      <c r="B49" s="154">
        <v>45748</v>
      </c>
      <c r="C49" s="133" t="s">
        <v>495</v>
      </c>
      <c r="D49" s="134" t="s">
        <v>524</v>
      </c>
      <c r="E49" s="135">
        <v>0.85</v>
      </c>
      <c r="F49" s="136">
        <v>2872.69</v>
      </c>
      <c r="G49" s="136">
        <v>3078.02</v>
      </c>
      <c r="H49" s="136">
        <v>3127.99</v>
      </c>
      <c r="I49" s="136">
        <v>3242.21</v>
      </c>
      <c r="J49" s="136">
        <v>3327.92</v>
      </c>
      <c r="K49" s="136">
        <v>3406.43</v>
      </c>
      <c r="L49" s="136"/>
      <c r="M49" s="136"/>
      <c r="N49" s="136"/>
      <c r="O49" s="136"/>
      <c r="P49" s="136"/>
      <c r="Q49" s="155"/>
      <c r="R49" s="136"/>
      <c r="S49" s="53" t="s">
        <v>457</v>
      </c>
      <c r="T49" s="2" t="s">
        <v>466</v>
      </c>
      <c r="U49" s="2" t="s">
        <v>525</v>
      </c>
      <c r="V49" s="77">
        <v>46113</v>
      </c>
      <c r="W49" s="88">
        <v>46446</v>
      </c>
    </row>
    <row r="50" spans="2:23" ht="16.5" thickTop="1" thickBot="1" x14ac:dyDescent="0.3">
      <c r="B50" s="154">
        <v>45748</v>
      </c>
      <c r="C50" s="133" t="s">
        <v>495</v>
      </c>
      <c r="D50" s="134" t="s">
        <v>526</v>
      </c>
      <c r="E50" s="135">
        <v>0.85</v>
      </c>
      <c r="F50" s="136">
        <v>2711.6</v>
      </c>
      <c r="G50" s="136">
        <v>2945.82</v>
      </c>
      <c r="H50" s="136">
        <v>3031.62</v>
      </c>
      <c r="I50" s="136">
        <v>3146.03</v>
      </c>
      <c r="J50" s="136">
        <v>3224.63</v>
      </c>
      <c r="K50" s="136">
        <v>3339.97</v>
      </c>
      <c r="L50" s="136"/>
      <c r="M50" s="136"/>
      <c r="N50" s="136"/>
      <c r="O50" s="136"/>
      <c r="P50" s="136"/>
      <c r="Q50" s="155"/>
      <c r="R50" s="136"/>
      <c r="S50" s="53" t="s">
        <v>457</v>
      </c>
      <c r="T50" s="2" t="s">
        <v>473</v>
      </c>
      <c r="U50" s="2" t="s">
        <v>527</v>
      </c>
      <c r="V50" s="77">
        <v>46113</v>
      </c>
      <c r="W50" s="88">
        <v>46446</v>
      </c>
    </row>
    <row r="51" spans="2:23" ht="16.5" thickTop="1" thickBot="1" x14ac:dyDescent="0.3">
      <c r="B51" s="154">
        <v>45748</v>
      </c>
      <c r="C51" s="133" t="s">
        <v>495</v>
      </c>
      <c r="D51" s="134" t="s">
        <v>528</v>
      </c>
      <c r="E51" s="135">
        <v>0.85</v>
      </c>
      <c r="F51" s="136">
        <v>2692.16</v>
      </c>
      <c r="G51" s="136">
        <v>2894.28</v>
      </c>
      <c r="H51" s="136">
        <v>2944.67</v>
      </c>
      <c r="I51" s="136">
        <v>3016.58</v>
      </c>
      <c r="J51" s="136">
        <v>3174.63</v>
      </c>
      <c r="K51" s="136">
        <v>3339.97</v>
      </c>
      <c r="L51" s="136"/>
      <c r="M51" s="136"/>
      <c r="N51" s="136"/>
      <c r="O51" s="136"/>
      <c r="P51" s="136"/>
      <c r="Q51" s="155"/>
      <c r="R51" s="136"/>
      <c r="S51" s="53" t="s">
        <v>457</v>
      </c>
      <c r="T51" s="2" t="s">
        <v>466</v>
      </c>
      <c r="U51" s="2" t="s">
        <v>529</v>
      </c>
      <c r="V51" s="77">
        <v>46447</v>
      </c>
      <c r="W51" s="88">
        <v>46752</v>
      </c>
    </row>
    <row r="52" spans="2:23" ht="16.5" thickTop="1" thickBot="1" x14ac:dyDescent="0.3">
      <c r="B52" s="156">
        <v>45748</v>
      </c>
      <c r="C52" s="165" t="s">
        <v>495</v>
      </c>
      <c r="D52" s="158" t="s">
        <v>530</v>
      </c>
      <c r="E52" s="170">
        <v>0.85</v>
      </c>
      <c r="F52" s="161"/>
      <c r="G52" s="161">
        <v>2465.52</v>
      </c>
      <c r="H52" s="161">
        <v>2498.86</v>
      </c>
      <c r="I52" s="161">
        <v>2540.5500000000002</v>
      </c>
      <c r="J52" s="161">
        <v>2579.42</v>
      </c>
      <c r="K52" s="161">
        <v>2679.47</v>
      </c>
      <c r="L52" s="161"/>
      <c r="M52" s="161"/>
      <c r="N52" s="161"/>
      <c r="O52" s="161"/>
      <c r="P52" s="161"/>
      <c r="Q52" s="162"/>
      <c r="R52" s="136"/>
      <c r="S52" s="53" t="s">
        <v>457</v>
      </c>
      <c r="T52" s="2" t="s">
        <v>473</v>
      </c>
      <c r="U52" s="2" t="s">
        <v>531</v>
      </c>
      <c r="V52" s="77">
        <v>46447</v>
      </c>
      <c r="W52" s="88">
        <v>46752</v>
      </c>
    </row>
    <row r="53" spans="2:23" ht="16.5" thickTop="1" thickBot="1" x14ac:dyDescent="0.3">
      <c r="B53" s="154">
        <v>46143</v>
      </c>
      <c r="C53" s="133" t="s">
        <v>532</v>
      </c>
      <c r="D53" s="134" t="s">
        <v>496</v>
      </c>
      <c r="E53" s="135">
        <v>0.85</v>
      </c>
      <c r="F53" s="136"/>
      <c r="G53" s="136">
        <v>7149.93</v>
      </c>
      <c r="H53" s="136">
        <v>7901.07</v>
      </c>
      <c r="I53" s="136">
        <v>8612.7000000000007</v>
      </c>
      <c r="J53" s="136">
        <v>9087.16</v>
      </c>
      <c r="K53" s="136">
        <v>9197.81</v>
      </c>
      <c r="L53" s="136"/>
      <c r="M53" s="136"/>
      <c r="N53" s="136"/>
      <c r="O53" s="136"/>
      <c r="P53" s="136"/>
      <c r="Q53" s="155"/>
      <c r="R53" s="136"/>
      <c r="S53" s="53" t="s">
        <v>457</v>
      </c>
      <c r="T53" s="2" t="s">
        <v>466</v>
      </c>
      <c r="U53" s="2" t="s">
        <v>533</v>
      </c>
      <c r="V53" s="77">
        <v>46753</v>
      </c>
      <c r="W53" s="88">
        <v>46783</v>
      </c>
    </row>
    <row r="54" spans="2:23" ht="16.5" thickTop="1" thickBot="1" x14ac:dyDescent="0.3">
      <c r="B54" s="154">
        <v>46143</v>
      </c>
      <c r="C54" s="133" t="s">
        <v>532</v>
      </c>
      <c r="D54" s="134" t="s">
        <v>498</v>
      </c>
      <c r="E54" s="135">
        <v>0.85</v>
      </c>
      <c r="F54" s="136">
        <v>5827.86</v>
      </c>
      <c r="G54" s="136">
        <v>6208.96</v>
      </c>
      <c r="H54" s="136">
        <v>6634.05</v>
      </c>
      <c r="I54" s="136">
        <v>7214.39</v>
      </c>
      <c r="J54" s="136">
        <v>7811.37</v>
      </c>
      <c r="K54" s="136">
        <v>8204.11</v>
      </c>
      <c r="L54" s="136"/>
      <c r="M54" s="136"/>
      <c r="N54" s="136"/>
      <c r="O54" s="136"/>
      <c r="P54" s="136"/>
      <c r="Q54" s="155"/>
      <c r="R54" s="136"/>
      <c r="S54" s="53" t="s">
        <v>457</v>
      </c>
      <c r="T54" s="2" t="s">
        <v>473</v>
      </c>
      <c r="U54" s="2" t="s">
        <v>534</v>
      </c>
      <c r="V54" s="77">
        <v>46753</v>
      </c>
      <c r="W54" s="88">
        <v>46783</v>
      </c>
    </row>
    <row r="55" spans="2:23" ht="15.75" thickTop="1" x14ac:dyDescent="0.25">
      <c r="B55" s="154">
        <v>46143</v>
      </c>
      <c r="C55" s="133" t="s">
        <v>532</v>
      </c>
      <c r="D55" s="134" t="s">
        <v>500</v>
      </c>
      <c r="E55" s="135">
        <v>0.85</v>
      </c>
      <c r="F55" s="136">
        <v>5298.27</v>
      </c>
      <c r="G55" s="136">
        <v>5643.35</v>
      </c>
      <c r="H55" s="136">
        <v>6094.01</v>
      </c>
      <c r="I55" s="136">
        <v>6594.12</v>
      </c>
      <c r="J55" s="136">
        <v>7151.57</v>
      </c>
      <c r="K55" s="136">
        <v>7551.78</v>
      </c>
      <c r="L55" s="136"/>
      <c r="M55" s="136"/>
      <c r="N55" s="136"/>
      <c r="O55" s="136"/>
      <c r="P55" s="136"/>
      <c r="Q55" s="155"/>
      <c r="R55" s="136"/>
      <c r="S55" s="53" t="s">
        <v>40</v>
      </c>
      <c r="T55" s="2" t="s">
        <v>474</v>
      </c>
      <c r="U55" s="2" t="s">
        <v>495</v>
      </c>
      <c r="V55" s="77">
        <v>45748</v>
      </c>
      <c r="W55" s="6">
        <v>46142</v>
      </c>
    </row>
    <row r="56" spans="2:23" x14ac:dyDescent="0.25">
      <c r="B56" s="154">
        <v>46143</v>
      </c>
      <c r="C56" s="133" t="s">
        <v>532</v>
      </c>
      <c r="D56" s="134" t="s">
        <v>502</v>
      </c>
      <c r="E56" s="135">
        <v>0.85</v>
      </c>
      <c r="F56" s="136">
        <v>4901.1099999999997</v>
      </c>
      <c r="G56" s="136">
        <v>5279.32</v>
      </c>
      <c r="H56" s="136">
        <v>5709.87</v>
      </c>
      <c r="I56" s="136">
        <v>6177.31</v>
      </c>
      <c r="J56" s="136">
        <v>6727.38</v>
      </c>
      <c r="K56" s="136">
        <v>7025.87</v>
      </c>
      <c r="L56" s="136"/>
      <c r="M56" s="136"/>
      <c r="N56" s="136"/>
      <c r="O56" s="136"/>
      <c r="P56" s="136"/>
      <c r="Q56" s="155"/>
      <c r="R56" s="136"/>
      <c r="S56" s="53" t="s">
        <v>40</v>
      </c>
      <c r="T56" s="2" t="s">
        <v>474</v>
      </c>
      <c r="U56" s="2" t="s">
        <v>532</v>
      </c>
      <c r="V56" s="77">
        <v>46143</v>
      </c>
      <c r="W56" s="6">
        <v>46477</v>
      </c>
    </row>
    <row r="57" spans="2:23" x14ac:dyDescent="0.25">
      <c r="B57" s="154">
        <v>46143</v>
      </c>
      <c r="C57" s="133" t="s">
        <v>532</v>
      </c>
      <c r="D57" s="134" t="s">
        <v>504</v>
      </c>
      <c r="E57" s="135">
        <v>0.85</v>
      </c>
      <c r="F57" s="136">
        <v>4415.7</v>
      </c>
      <c r="G57" s="136">
        <v>4850.91</v>
      </c>
      <c r="H57" s="136">
        <v>5359.5</v>
      </c>
      <c r="I57" s="136">
        <v>5923.82</v>
      </c>
      <c r="J57" s="136">
        <v>6586</v>
      </c>
      <c r="K57" s="136">
        <v>6900.18</v>
      </c>
      <c r="L57" s="136"/>
      <c r="M57" s="136"/>
      <c r="N57" s="136"/>
      <c r="O57" s="136"/>
      <c r="P57" s="136"/>
      <c r="Q57" s="155"/>
      <c r="R57" s="136"/>
      <c r="T57" s="53" t="s">
        <v>535</v>
      </c>
      <c r="U57" s="2" t="s">
        <v>485</v>
      </c>
      <c r="V57" s="77">
        <v>45748</v>
      </c>
      <c r="W57" s="77">
        <v>46142</v>
      </c>
    </row>
    <row r="58" spans="2:23" ht="15.75" thickBot="1" x14ac:dyDescent="0.3">
      <c r="B58" s="154">
        <v>46143</v>
      </c>
      <c r="C58" s="133" t="s">
        <v>532</v>
      </c>
      <c r="D58" s="134" t="s">
        <v>506</v>
      </c>
      <c r="E58" s="135">
        <v>0.85</v>
      </c>
      <c r="F58" s="136">
        <v>4269.6400000000003</v>
      </c>
      <c r="G58" s="136">
        <v>4669.92</v>
      </c>
      <c r="H58" s="136">
        <v>5046.03</v>
      </c>
      <c r="I58" s="136">
        <v>5454.1</v>
      </c>
      <c r="J58" s="136">
        <v>6012.56</v>
      </c>
      <c r="K58" s="136">
        <v>6326.77</v>
      </c>
      <c r="L58" s="136"/>
      <c r="M58" s="136"/>
      <c r="N58" s="136"/>
      <c r="O58" s="136"/>
      <c r="P58" s="136"/>
      <c r="Q58" s="155"/>
      <c r="R58" s="136"/>
      <c r="T58" s="53" t="s">
        <v>535</v>
      </c>
      <c r="U58" s="2" t="s">
        <v>487</v>
      </c>
      <c r="V58" s="77">
        <v>46143</v>
      </c>
      <c r="W58" s="77">
        <v>46477</v>
      </c>
    </row>
    <row r="59" spans="2:23" ht="16.5" thickTop="1" thickBot="1" x14ac:dyDescent="0.3">
      <c r="B59" s="154">
        <v>46143</v>
      </c>
      <c r="C59" s="133" t="s">
        <v>532</v>
      </c>
      <c r="D59" s="134" t="s">
        <v>508</v>
      </c>
      <c r="E59" s="135">
        <v>0.85</v>
      </c>
      <c r="F59" s="136">
        <v>4124.53</v>
      </c>
      <c r="G59" s="136">
        <v>4438.16</v>
      </c>
      <c r="H59" s="136">
        <v>4794.6899999999996</v>
      </c>
      <c r="I59" s="136">
        <v>5181.37</v>
      </c>
      <c r="J59" s="136">
        <v>5611.95</v>
      </c>
      <c r="K59" s="136">
        <v>5753.35</v>
      </c>
      <c r="L59" s="136"/>
      <c r="M59" s="136"/>
      <c r="N59" s="136"/>
      <c r="O59" s="136"/>
      <c r="P59" s="136"/>
      <c r="Q59" s="155"/>
      <c r="R59" s="136"/>
      <c r="T59" s="53" t="s">
        <v>536</v>
      </c>
      <c r="U59" s="2" t="s">
        <v>489</v>
      </c>
      <c r="V59" s="77">
        <v>45689</v>
      </c>
      <c r="W59" s="88">
        <v>73050</v>
      </c>
    </row>
    <row r="60" spans="2:23" ht="15.75" thickTop="1" x14ac:dyDescent="0.25">
      <c r="B60" s="154">
        <v>46143</v>
      </c>
      <c r="C60" s="133" t="s">
        <v>532</v>
      </c>
      <c r="D60" s="134" t="s">
        <v>510</v>
      </c>
      <c r="E60" s="135">
        <v>0.85</v>
      </c>
      <c r="F60" s="136">
        <v>4010.72</v>
      </c>
      <c r="G60" s="136">
        <v>4290.5</v>
      </c>
      <c r="H60" s="136">
        <v>4594.76</v>
      </c>
      <c r="I60" s="136">
        <v>4922.6099999999997</v>
      </c>
      <c r="J60" s="136">
        <v>5275.05</v>
      </c>
      <c r="K60" s="136">
        <v>5527.7</v>
      </c>
      <c r="L60" s="136"/>
      <c r="M60" s="136"/>
      <c r="N60" s="136"/>
      <c r="O60" s="136"/>
      <c r="P60" s="136"/>
      <c r="Q60" s="155"/>
      <c r="R60" s="136"/>
      <c r="T60" s="53" t="s">
        <v>536</v>
      </c>
      <c r="U60" s="2" t="s">
        <v>537</v>
      </c>
    </row>
    <row r="61" spans="2:23" x14ac:dyDescent="0.25">
      <c r="B61" s="154">
        <v>46143</v>
      </c>
      <c r="C61" s="133" t="s">
        <v>532</v>
      </c>
      <c r="D61" s="134" t="s">
        <v>512</v>
      </c>
      <c r="E61" s="135">
        <v>0.85</v>
      </c>
      <c r="F61" s="136">
        <v>3779.84</v>
      </c>
      <c r="G61" s="136">
        <v>4039.01</v>
      </c>
      <c r="H61" s="136">
        <v>4203.5600000000004</v>
      </c>
      <c r="I61" s="136">
        <v>4690.55</v>
      </c>
      <c r="J61" s="136">
        <v>4979.1099999999997</v>
      </c>
      <c r="K61" s="136">
        <v>5313.37</v>
      </c>
      <c r="L61" s="136"/>
      <c r="M61" s="136"/>
      <c r="N61" s="136"/>
      <c r="O61" s="136"/>
      <c r="P61" s="136"/>
      <c r="Q61" s="155"/>
      <c r="R61" s="136"/>
      <c r="T61" s="63"/>
    </row>
    <row r="62" spans="2:23" x14ac:dyDescent="0.25">
      <c r="B62" s="154">
        <v>46143</v>
      </c>
      <c r="C62" s="133" t="s">
        <v>532</v>
      </c>
      <c r="D62" s="134" t="s">
        <v>514</v>
      </c>
      <c r="E62" s="135">
        <v>0.85</v>
      </c>
      <c r="F62" s="136">
        <v>3658.61</v>
      </c>
      <c r="G62" s="136">
        <v>3877.94</v>
      </c>
      <c r="H62" s="136">
        <v>4097.67</v>
      </c>
      <c r="I62" s="136">
        <v>4586.7700000000004</v>
      </c>
      <c r="J62" s="136">
        <v>4697.43</v>
      </c>
      <c r="K62" s="136">
        <v>4979.97</v>
      </c>
      <c r="L62" s="136"/>
      <c r="M62" s="136"/>
      <c r="N62" s="136"/>
      <c r="O62" s="136"/>
      <c r="P62" s="136"/>
      <c r="Q62" s="155"/>
      <c r="R62" s="136"/>
      <c r="T62" s="63"/>
    </row>
    <row r="63" spans="2:23" x14ac:dyDescent="0.25">
      <c r="B63" s="154">
        <v>46143</v>
      </c>
      <c r="C63" s="133" t="s">
        <v>532</v>
      </c>
      <c r="D63" s="134" t="s">
        <v>516</v>
      </c>
      <c r="E63" s="135">
        <v>0.85</v>
      </c>
      <c r="F63" s="136">
        <v>3486.4</v>
      </c>
      <c r="G63" s="136">
        <v>3697.29</v>
      </c>
      <c r="H63" s="136">
        <v>3843.36</v>
      </c>
      <c r="I63" s="136">
        <v>3992.4</v>
      </c>
      <c r="J63" s="136">
        <v>4153.5</v>
      </c>
      <c r="K63" s="136">
        <v>4230.97</v>
      </c>
      <c r="L63" s="136"/>
      <c r="M63" s="136"/>
      <c r="N63" s="136"/>
      <c r="O63" s="136"/>
      <c r="P63" s="136"/>
      <c r="Q63" s="155"/>
      <c r="R63" s="136"/>
      <c r="T63" s="63"/>
    </row>
    <row r="64" spans="2:23" x14ac:dyDescent="0.25">
      <c r="B64" s="154">
        <v>46143</v>
      </c>
      <c r="C64" s="133" t="s">
        <v>532</v>
      </c>
      <c r="D64" s="134" t="s">
        <v>518</v>
      </c>
      <c r="E64" s="135">
        <v>0.85</v>
      </c>
      <c r="F64" s="136">
        <v>3294.98</v>
      </c>
      <c r="G64" s="136">
        <v>3537.94</v>
      </c>
      <c r="H64" s="136">
        <v>3682.69</v>
      </c>
      <c r="I64" s="136">
        <v>3828.76</v>
      </c>
      <c r="J64" s="136">
        <v>3969.05</v>
      </c>
      <c r="K64" s="136">
        <v>4045.24</v>
      </c>
      <c r="L64" s="136"/>
      <c r="M64" s="136"/>
      <c r="N64" s="136"/>
      <c r="O64" s="136"/>
      <c r="P64" s="136"/>
      <c r="Q64" s="155"/>
      <c r="R64" s="136"/>
      <c r="T64" s="63"/>
    </row>
    <row r="65" spans="2:34" x14ac:dyDescent="0.25">
      <c r="B65" s="154">
        <v>46143</v>
      </c>
      <c r="C65" s="133" t="s">
        <v>532</v>
      </c>
      <c r="D65" s="134" t="s">
        <v>519</v>
      </c>
      <c r="E65" s="135">
        <v>0.85</v>
      </c>
      <c r="F65" s="136">
        <v>3240.3</v>
      </c>
      <c r="G65" s="136">
        <v>3440.25</v>
      </c>
      <c r="H65" s="136">
        <v>3580.46</v>
      </c>
      <c r="I65" s="136">
        <v>3719.22</v>
      </c>
      <c r="J65" s="136">
        <v>3855.5</v>
      </c>
      <c r="K65" s="136">
        <v>3926.2</v>
      </c>
      <c r="L65" s="136"/>
      <c r="M65" s="136"/>
      <c r="N65" s="136"/>
      <c r="O65" s="136"/>
      <c r="P65" s="136"/>
      <c r="Q65" s="155"/>
      <c r="R65" s="136"/>
      <c r="T65" s="63"/>
    </row>
    <row r="66" spans="2:34" x14ac:dyDescent="0.25">
      <c r="B66" s="154">
        <v>46143</v>
      </c>
      <c r="C66" s="133" t="s">
        <v>532</v>
      </c>
      <c r="D66" s="134" t="s">
        <v>520</v>
      </c>
      <c r="E66" s="135">
        <v>0.85</v>
      </c>
      <c r="F66" s="136">
        <v>3124.08</v>
      </c>
      <c r="G66" s="136">
        <v>3318.04</v>
      </c>
      <c r="H66" s="136">
        <v>3449.05</v>
      </c>
      <c r="I66" s="136">
        <v>3587.78</v>
      </c>
      <c r="J66" s="136">
        <v>3716.7</v>
      </c>
      <c r="K66" s="136">
        <v>3783.33</v>
      </c>
      <c r="L66" s="136"/>
      <c r="M66" s="136"/>
      <c r="N66" s="136"/>
      <c r="O66" s="136"/>
      <c r="P66" s="136"/>
      <c r="Q66" s="155"/>
      <c r="R66" s="136"/>
      <c r="T66" s="63"/>
    </row>
    <row r="67" spans="2:34" x14ac:dyDescent="0.25">
      <c r="B67" s="154">
        <v>46143</v>
      </c>
      <c r="C67" s="133" t="s">
        <v>532</v>
      </c>
      <c r="D67" s="134" t="s">
        <v>522</v>
      </c>
      <c r="E67" s="135">
        <v>0.85</v>
      </c>
      <c r="F67" s="136">
        <v>2994.17</v>
      </c>
      <c r="G67" s="136">
        <v>3190.45</v>
      </c>
      <c r="H67" s="136">
        <v>3355.14</v>
      </c>
      <c r="I67" s="136">
        <v>3457.66</v>
      </c>
      <c r="J67" s="136">
        <v>3560.17</v>
      </c>
      <c r="K67" s="136">
        <v>3620.2</v>
      </c>
      <c r="L67" s="136"/>
      <c r="M67" s="136"/>
      <c r="N67" s="136"/>
      <c r="O67" s="136"/>
      <c r="P67" s="136"/>
      <c r="Q67" s="155"/>
      <c r="R67" s="136"/>
      <c r="T67" s="63"/>
    </row>
    <row r="68" spans="2:34" x14ac:dyDescent="0.25">
      <c r="B68" s="154">
        <v>46143</v>
      </c>
      <c r="C68" s="133" t="s">
        <v>532</v>
      </c>
      <c r="D68" s="134" t="s">
        <v>524</v>
      </c>
      <c r="E68" s="135">
        <v>0.85</v>
      </c>
      <c r="F68" s="136">
        <v>2953.13</v>
      </c>
      <c r="G68" s="136">
        <v>3164.2</v>
      </c>
      <c r="H68" s="136">
        <v>3215.57</v>
      </c>
      <c r="I68" s="136">
        <v>3332.99</v>
      </c>
      <c r="J68" s="136">
        <v>3421.1</v>
      </c>
      <c r="K68" s="136">
        <v>3501.81</v>
      </c>
      <c r="L68" s="136"/>
      <c r="M68" s="136"/>
      <c r="N68" s="136"/>
      <c r="O68" s="136"/>
      <c r="P68" s="136"/>
      <c r="Q68" s="155"/>
      <c r="R68" s="136"/>
      <c r="T68" s="63"/>
    </row>
    <row r="69" spans="2:34" x14ac:dyDescent="0.25">
      <c r="B69" s="154">
        <v>46143</v>
      </c>
      <c r="C69" s="133" t="s">
        <v>532</v>
      </c>
      <c r="D69" s="134" t="s">
        <v>526</v>
      </c>
      <c r="E69" s="135">
        <v>0.85</v>
      </c>
      <c r="F69" s="136">
        <v>2787.52</v>
      </c>
      <c r="G69" s="136">
        <v>3028.3</v>
      </c>
      <c r="H69" s="136">
        <v>3116.51</v>
      </c>
      <c r="I69" s="136">
        <v>3234.12</v>
      </c>
      <c r="J69" s="136">
        <v>3314.92</v>
      </c>
      <c r="K69" s="136">
        <v>3433.49</v>
      </c>
      <c r="L69" s="136"/>
      <c r="M69" s="136"/>
      <c r="N69" s="136"/>
      <c r="O69" s="136"/>
      <c r="P69" s="136"/>
      <c r="Q69" s="155"/>
      <c r="R69" s="136"/>
      <c r="T69" s="63"/>
    </row>
    <row r="70" spans="2:34" x14ac:dyDescent="0.25">
      <c r="B70" s="154">
        <v>46143</v>
      </c>
      <c r="C70" s="133" t="s">
        <v>532</v>
      </c>
      <c r="D70" s="134" t="s">
        <v>528</v>
      </c>
      <c r="E70" s="135">
        <v>0.85</v>
      </c>
      <c r="F70" s="136">
        <v>2767.54</v>
      </c>
      <c r="G70" s="136">
        <v>2975.32</v>
      </c>
      <c r="H70" s="136">
        <v>3027.12</v>
      </c>
      <c r="I70" s="136">
        <v>3101.04</v>
      </c>
      <c r="J70" s="136">
        <v>3263.52</v>
      </c>
      <c r="K70" s="136">
        <v>3433.49</v>
      </c>
      <c r="L70" s="136"/>
      <c r="M70" s="136"/>
      <c r="N70" s="136"/>
      <c r="O70" s="136"/>
      <c r="P70" s="136"/>
      <c r="Q70" s="155"/>
      <c r="R70" s="136"/>
      <c r="T70" s="63"/>
    </row>
    <row r="71" spans="2:34" ht="15.75" thickBot="1" x14ac:dyDescent="0.3">
      <c r="B71" s="156">
        <v>46143</v>
      </c>
      <c r="C71" s="165" t="s">
        <v>532</v>
      </c>
      <c r="D71" s="158" t="s">
        <v>530</v>
      </c>
      <c r="E71" s="170">
        <v>0.85</v>
      </c>
      <c r="F71" s="161"/>
      <c r="G71" s="161">
        <v>2534.5500000000002</v>
      </c>
      <c r="H71" s="161">
        <v>2568.83</v>
      </c>
      <c r="I71" s="161">
        <v>2611.69</v>
      </c>
      <c r="J71" s="161">
        <v>2651.64</v>
      </c>
      <c r="K71" s="161">
        <v>2754.5</v>
      </c>
      <c r="L71" s="161"/>
      <c r="M71" s="161"/>
      <c r="N71" s="161"/>
      <c r="O71" s="161"/>
      <c r="P71" s="161"/>
      <c r="Q71" s="162"/>
      <c r="R71" s="136"/>
      <c r="T71" s="63"/>
    </row>
    <row r="72" spans="2:34" x14ac:dyDescent="0.25">
      <c r="B72" s="154">
        <v>45689</v>
      </c>
      <c r="C72" s="133" t="s">
        <v>523</v>
      </c>
      <c r="D72" s="134" t="s">
        <v>428</v>
      </c>
      <c r="E72" s="135"/>
      <c r="F72" s="136">
        <v>4567.91</v>
      </c>
      <c r="G72" s="136">
        <v>4700.37</v>
      </c>
      <c r="H72" s="136">
        <v>5279.68</v>
      </c>
      <c r="I72" s="136">
        <v>5714.12</v>
      </c>
      <c r="J72" s="136">
        <v>6365.82</v>
      </c>
      <c r="K72" s="136">
        <v>6764.05</v>
      </c>
      <c r="L72" s="136"/>
      <c r="M72" s="134"/>
      <c r="N72" s="136"/>
      <c r="O72" s="136"/>
      <c r="P72" s="136"/>
      <c r="Q72" s="155"/>
      <c r="R72" s="136"/>
      <c r="T72" s="63"/>
      <c r="AG72" s="65"/>
    </row>
    <row r="73" spans="2:34" x14ac:dyDescent="0.25">
      <c r="B73" s="154">
        <v>45689</v>
      </c>
      <c r="C73" s="133" t="s">
        <v>523</v>
      </c>
      <c r="D73" s="134" t="s">
        <v>432</v>
      </c>
      <c r="E73" s="135"/>
      <c r="F73" s="136">
        <v>4168.58</v>
      </c>
      <c r="G73" s="136">
        <v>4519.3599999999997</v>
      </c>
      <c r="H73" s="136">
        <v>4990</v>
      </c>
      <c r="I73" s="136">
        <v>5279.68</v>
      </c>
      <c r="J73" s="136">
        <v>5858.92</v>
      </c>
      <c r="K73" s="136">
        <v>6199.26</v>
      </c>
      <c r="L73" s="136"/>
      <c r="M73" s="134"/>
      <c r="N73" s="136"/>
      <c r="O73" s="136"/>
      <c r="P73" s="136"/>
      <c r="Q73" s="155"/>
      <c r="R73" s="136"/>
      <c r="T73" s="63"/>
      <c r="AG73" s="65"/>
    </row>
    <row r="74" spans="2:34" x14ac:dyDescent="0.25">
      <c r="B74" s="154">
        <v>45689</v>
      </c>
      <c r="C74" s="133" t="s">
        <v>523</v>
      </c>
      <c r="D74" s="134" t="s">
        <v>436</v>
      </c>
      <c r="E74" s="135"/>
      <c r="F74" s="136">
        <v>4074.92</v>
      </c>
      <c r="G74" s="136">
        <v>4425.25</v>
      </c>
      <c r="H74" s="136">
        <v>4743.83</v>
      </c>
      <c r="I74" s="136">
        <v>5134.83</v>
      </c>
      <c r="J74" s="136">
        <v>5569.3</v>
      </c>
      <c r="K74" s="136">
        <v>5829.97</v>
      </c>
      <c r="L74" s="136"/>
      <c r="M74" s="134"/>
      <c r="N74" s="136"/>
      <c r="O74" s="136"/>
      <c r="P74" s="136"/>
      <c r="Q74" s="155"/>
      <c r="R74" s="136"/>
      <c r="AG74" s="65"/>
    </row>
    <row r="75" spans="2:34" x14ac:dyDescent="0.25">
      <c r="B75" s="154">
        <v>45689</v>
      </c>
      <c r="C75" s="133" t="s">
        <v>523</v>
      </c>
      <c r="D75" s="134" t="s">
        <v>442</v>
      </c>
      <c r="E75" s="135">
        <v>0.32529999999999998</v>
      </c>
      <c r="F75" s="136">
        <v>3930.81</v>
      </c>
      <c r="G75" s="136">
        <v>4265.91</v>
      </c>
      <c r="H75" s="136">
        <v>4555.6000000000004</v>
      </c>
      <c r="I75" s="136">
        <v>4888.67</v>
      </c>
      <c r="J75" s="136">
        <v>5424.48</v>
      </c>
      <c r="K75" s="136">
        <v>5656.17</v>
      </c>
      <c r="L75" s="136"/>
      <c r="M75" s="134"/>
      <c r="N75" s="136"/>
      <c r="O75" s="136"/>
      <c r="P75" s="136"/>
      <c r="Q75" s="155"/>
      <c r="R75" s="136"/>
      <c r="AD75" s="65"/>
      <c r="AE75" s="65"/>
      <c r="AF75" s="65"/>
      <c r="AG75" s="65"/>
      <c r="AH75" s="65"/>
    </row>
    <row r="76" spans="2:34" x14ac:dyDescent="0.25">
      <c r="B76" s="154">
        <v>45689</v>
      </c>
      <c r="C76" s="133" t="s">
        <v>523</v>
      </c>
      <c r="D76" s="134" t="s">
        <v>447</v>
      </c>
      <c r="E76" s="135">
        <v>0.32529999999999998</v>
      </c>
      <c r="F76" s="136">
        <v>3911.26</v>
      </c>
      <c r="G76" s="136">
        <v>4224.33</v>
      </c>
      <c r="H76" s="136">
        <v>4546.22</v>
      </c>
      <c r="I76" s="136">
        <v>4873.66</v>
      </c>
      <c r="J76" s="136">
        <v>5235.7299999999996</v>
      </c>
      <c r="K76" s="136">
        <v>5489.14</v>
      </c>
      <c r="L76" s="136"/>
      <c r="M76" s="134"/>
      <c r="N76" s="136"/>
      <c r="O76" s="136"/>
      <c r="P76" s="136"/>
      <c r="Q76" s="155"/>
      <c r="R76" s="136"/>
      <c r="AB76" s="64"/>
      <c r="AC76" s="65"/>
      <c r="AD76" s="65"/>
      <c r="AE76" s="65"/>
      <c r="AF76" s="65"/>
      <c r="AG76" s="65"/>
      <c r="AH76" s="65"/>
    </row>
    <row r="77" spans="2:34" x14ac:dyDescent="0.25">
      <c r="B77" s="154">
        <v>45689</v>
      </c>
      <c r="C77" s="133" t="s">
        <v>523</v>
      </c>
      <c r="D77" s="134" t="s">
        <v>451</v>
      </c>
      <c r="E77" s="135">
        <v>0.4647</v>
      </c>
      <c r="F77" s="136">
        <v>3848.59</v>
      </c>
      <c r="G77" s="136">
        <v>4123.4399999999996</v>
      </c>
      <c r="H77" s="136">
        <v>4483.16</v>
      </c>
      <c r="I77" s="136">
        <v>4772.7700000000004</v>
      </c>
      <c r="J77" s="136">
        <v>5134.83</v>
      </c>
      <c r="K77" s="136">
        <v>5315.85</v>
      </c>
      <c r="L77" s="136"/>
      <c r="M77" s="134"/>
      <c r="N77" s="136"/>
      <c r="O77" s="136"/>
      <c r="P77" s="136"/>
      <c r="Q77" s="155"/>
      <c r="R77" s="136"/>
      <c r="AB77" s="64"/>
      <c r="AC77" s="65"/>
      <c r="AD77" s="65"/>
      <c r="AE77" s="65"/>
      <c r="AF77" s="65"/>
      <c r="AG77" s="65"/>
      <c r="AH77" s="65"/>
    </row>
    <row r="78" spans="2:34" x14ac:dyDescent="0.25">
      <c r="B78" s="154">
        <v>45689</v>
      </c>
      <c r="C78" s="133" t="s">
        <v>523</v>
      </c>
      <c r="D78" s="134" t="s">
        <v>455</v>
      </c>
      <c r="E78" s="135">
        <v>0.4647</v>
      </c>
      <c r="F78" s="136">
        <v>3798.63</v>
      </c>
      <c r="G78" s="136">
        <v>4112.3500000000004</v>
      </c>
      <c r="H78" s="136">
        <v>4457.26</v>
      </c>
      <c r="I78" s="136">
        <v>4761.37</v>
      </c>
      <c r="J78" s="136">
        <v>5137.92</v>
      </c>
      <c r="K78" s="136">
        <v>5297.23</v>
      </c>
      <c r="L78" s="136"/>
      <c r="M78" s="134"/>
      <c r="N78" s="136"/>
      <c r="O78" s="136"/>
      <c r="P78" s="136"/>
      <c r="Q78" s="155"/>
      <c r="R78" s="136"/>
      <c r="AB78" s="64"/>
      <c r="AC78" s="65"/>
      <c r="AD78" s="65"/>
      <c r="AE78" s="65"/>
      <c r="AF78" s="65"/>
      <c r="AG78" s="65"/>
      <c r="AH78" s="65"/>
    </row>
    <row r="79" spans="2:34" x14ac:dyDescent="0.25">
      <c r="B79" s="154">
        <v>45689</v>
      </c>
      <c r="C79" s="133" t="s">
        <v>523</v>
      </c>
      <c r="D79" s="134" t="s">
        <v>216</v>
      </c>
      <c r="E79" s="135">
        <v>0.74350000000000005</v>
      </c>
      <c r="F79" s="136">
        <v>3705.62</v>
      </c>
      <c r="G79" s="136">
        <v>4056.87</v>
      </c>
      <c r="H79" s="136">
        <v>4240.82</v>
      </c>
      <c r="I79" s="136">
        <v>4704.22</v>
      </c>
      <c r="J79" s="136">
        <v>5066.3</v>
      </c>
      <c r="K79" s="136">
        <v>5283.52</v>
      </c>
      <c r="L79" s="136"/>
      <c r="M79" s="134"/>
      <c r="N79" s="136"/>
      <c r="O79" s="136"/>
      <c r="P79" s="136"/>
      <c r="Q79" s="155"/>
      <c r="R79" s="136"/>
      <c r="AB79" s="64"/>
      <c r="AC79" s="65"/>
      <c r="AD79" s="65"/>
      <c r="AE79" s="65"/>
      <c r="AF79" s="65"/>
      <c r="AG79" s="65"/>
      <c r="AH79" s="65"/>
    </row>
    <row r="80" spans="2:34" x14ac:dyDescent="0.25">
      <c r="B80" s="154">
        <v>45689</v>
      </c>
      <c r="C80" s="133" t="s">
        <v>523</v>
      </c>
      <c r="D80" s="134" t="s">
        <v>458</v>
      </c>
      <c r="E80" s="135">
        <v>0.74350000000000005</v>
      </c>
      <c r="F80" s="136">
        <v>3633.82</v>
      </c>
      <c r="G80" s="136">
        <v>3982.85</v>
      </c>
      <c r="H80" s="136">
        <v>4165.6099999999997</v>
      </c>
      <c r="I80" s="136">
        <v>4627.99</v>
      </c>
      <c r="J80" s="136">
        <v>4990</v>
      </c>
      <c r="K80" s="136">
        <v>5207.25</v>
      </c>
      <c r="L80" s="136"/>
      <c r="M80" s="134"/>
      <c r="N80" s="136"/>
      <c r="O80" s="136"/>
      <c r="P80" s="136"/>
      <c r="Q80" s="155"/>
      <c r="R80" s="136"/>
      <c r="AB80" s="64"/>
      <c r="AC80" s="65"/>
      <c r="AD80" s="65"/>
      <c r="AE80" s="65"/>
      <c r="AF80" s="65"/>
      <c r="AG80" s="65"/>
      <c r="AH80" s="65"/>
    </row>
    <row r="81" spans="2:34" x14ac:dyDescent="0.25">
      <c r="B81" s="154">
        <v>45689</v>
      </c>
      <c r="C81" s="133" t="s">
        <v>523</v>
      </c>
      <c r="D81" s="134" t="s">
        <v>459</v>
      </c>
      <c r="E81" s="135">
        <v>0.74350000000000005</v>
      </c>
      <c r="F81" s="136">
        <v>3453.32</v>
      </c>
      <c r="G81" s="136">
        <v>3767.26</v>
      </c>
      <c r="H81" s="136">
        <v>4042.58</v>
      </c>
      <c r="I81" s="136">
        <v>4446.83</v>
      </c>
      <c r="J81" s="136">
        <v>4826.9399999999996</v>
      </c>
      <c r="K81" s="136">
        <v>5120.21</v>
      </c>
      <c r="L81" s="136"/>
      <c r="M81" s="134"/>
      <c r="N81" s="136"/>
      <c r="O81" s="136"/>
      <c r="P81" s="136"/>
      <c r="Q81" s="155"/>
      <c r="R81" s="136"/>
      <c r="AB81" s="64"/>
      <c r="AC81" s="65"/>
      <c r="AD81" s="65"/>
      <c r="AE81" s="65"/>
      <c r="AF81" s="65"/>
      <c r="AG81" s="65"/>
      <c r="AH81" s="65"/>
    </row>
    <row r="82" spans="2:34" x14ac:dyDescent="0.25">
      <c r="B82" s="154">
        <v>45689</v>
      </c>
      <c r="C82" s="133" t="s">
        <v>523</v>
      </c>
      <c r="D82" s="134" t="s">
        <v>214</v>
      </c>
      <c r="E82" s="135">
        <v>0.88139999999999996</v>
      </c>
      <c r="F82" s="136">
        <v>3389.55</v>
      </c>
      <c r="G82" s="136">
        <v>3691.47</v>
      </c>
      <c r="H82" s="136">
        <v>3968.88</v>
      </c>
      <c r="I82" s="136">
        <v>4372.42</v>
      </c>
      <c r="J82" s="136">
        <v>4750.72</v>
      </c>
      <c r="K82" s="136">
        <v>5040.7700000000004</v>
      </c>
      <c r="L82" s="136"/>
      <c r="M82" s="134"/>
      <c r="N82" s="136"/>
      <c r="O82" s="136"/>
      <c r="P82" s="136"/>
      <c r="Q82" s="155"/>
      <c r="R82" s="136"/>
      <c r="AB82" s="64"/>
      <c r="AC82" s="65"/>
      <c r="AD82" s="65"/>
      <c r="AE82" s="65"/>
      <c r="AF82" s="65"/>
      <c r="AG82" s="65"/>
      <c r="AH82" s="65"/>
    </row>
    <row r="83" spans="2:34" x14ac:dyDescent="0.25">
      <c r="B83" s="154">
        <v>45689</v>
      </c>
      <c r="C83" s="133" t="s">
        <v>523</v>
      </c>
      <c r="D83" s="134" t="s">
        <v>215</v>
      </c>
      <c r="E83" s="135">
        <v>0.88139999999999996</v>
      </c>
      <c r="F83" s="136">
        <v>3344.29</v>
      </c>
      <c r="G83" s="136">
        <v>3615.79</v>
      </c>
      <c r="H83" s="136">
        <v>3855.39</v>
      </c>
      <c r="I83" s="136">
        <v>4082.39</v>
      </c>
      <c r="J83" s="136">
        <v>4303.05</v>
      </c>
      <c r="K83" s="136">
        <v>4533.2</v>
      </c>
      <c r="L83" s="136"/>
      <c r="M83" s="134"/>
      <c r="N83" s="136"/>
      <c r="O83" s="136"/>
      <c r="P83" s="136"/>
      <c r="Q83" s="155"/>
      <c r="R83" s="136"/>
      <c r="AB83" s="64"/>
      <c r="AC83" s="65"/>
      <c r="AD83" s="65"/>
      <c r="AE83" s="65"/>
      <c r="AF83" s="65"/>
      <c r="AG83" s="65"/>
      <c r="AH83" s="65"/>
    </row>
    <row r="84" spans="2:34" x14ac:dyDescent="0.25">
      <c r="B84" s="154">
        <v>45689</v>
      </c>
      <c r="C84" s="133" t="s">
        <v>523</v>
      </c>
      <c r="D84" s="134" t="s">
        <v>461</v>
      </c>
      <c r="E84" s="135">
        <v>0.88139999999999996</v>
      </c>
      <c r="F84" s="136">
        <v>3269.05</v>
      </c>
      <c r="G84" s="136">
        <v>3525.89</v>
      </c>
      <c r="H84" s="136">
        <v>3750.87</v>
      </c>
      <c r="I84" s="136">
        <v>3975.8</v>
      </c>
      <c r="J84" s="136">
        <v>4144.54</v>
      </c>
      <c r="K84" s="136">
        <v>4396.2700000000004</v>
      </c>
      <c r="L84" s="136"/>
      <c r="M84" s="134"/>
      <c r="N84" s="136"/>
      <c r="O84" s="136"/>
      <c r="P84" s="136"/>
      <c r="Q84" s="155"/>
      <c r="R84" s="136"/>
      <c r="AB84" s="64"/>
      <c r="AC84" s="65"/>
      <c r="AD84" s="65"/>
      <c r="AE84" s="65"/>
      <c r="AF84" s="65"/>
      <c r="AG84" s="65"/>
      <c r="AH84" s="65"/>
    </row>
    <row r="85" spans="2:34" x14ac:dyDescent="0.25">
      <c r="B85" s="154">
        <v>45689</v>
      </c>
      <c r="C85" s="133" t="s">
        <v>523</v>
      </c>
      <c r="D85" s="134" t="s">
        <v>217</v>
      </c>
      <c r="E85" s="135">
        <v>0.87429999999999997</v>
      </c>
      <c r="F85" s="136">
        <v>3106.28</v>
      </c>
      <c r="G85" s="136">
        <v>3378.25</v>
      </c>
      <c r="H85" s="136">
        <v>3575.11</v>
      </c>
      <c r="I85" s="136">
        <v>3708.67</v>
      </c>
      <c r="J85" s="136">
        <v>3835.23</v>
      </c>
      <c r="K85" s="136">
        <v>4032.36</v>
      </c>
      <c r="L85" s="136"/>
      <c r="M85" s="134"/>
      <c r="N85" s="136"/>
      <c r="O85" s="136"/>
      <c r="P85" s="136"/>
      <c r="Q85" s="155"/>
      <c r="R85" s="136"/>
      <c r="AB85" s="64"/>
      <c r="AC85" s="65"/>
      <c r="AD85" s="65"/>
      <c r="AE85" s="65"/>
      <c r="AF85" s="65"/>
      <c r="AG85" s="65"/>
      <c r="AH85" s="65"/>
    </row>
    <row r="86" spans="2:34" x14ac:dyDescent="0.25">
      <c r="B86" s="154">
        <v>45689</v>
      </c>
      <c r="C86" s="133" t="s">
        <v>523</v>
      </c>
      <c r="D86" s="134" t="s">
        <v>470</v>
      </c>
      <c r="E86" s="135">
        <v>0.87429999999999997</v>
      </c>
      <c r="F86" s="136">
        <v>2919.44</v>
      </c>
      <c r="G86" s="136">
        <v>3191.26</v>
      </c>
      <c r="H86" s="136">
        <v>3380.36</v>
      </c>
      <c r="I86" s="136">
        <v>3554.01</v>
      </c>
      <c r="J86" s="136">
        <v>3633.45</v>
      </c>
      <c r="K86" s="136">
        <v>3728.36</v>
      </c>
      <c r="L86" s="136"/>
      <c r="M86" s="134"/>
      <c r="N86" s="136"/>
      <c r="O86" s="136"/>
      <c r="P86" s="136"/>
      <c r="Q86" s="155"/>
      <c r="R86" s="136"/>
      <c r="AB86" s="64"/>
      <c r="AC86" s="65"/>
      <c r="AD86" s="65"/>
      <c r="AE86" s="65"/>
      <c r="AF86" s="65"/>
      <c r="AG86" s="65"/>
      <c r="AH86" s="65"/>
    </row>
    <row r="87" spans="2:34" ht="15.75" thickBot="1" x14ac:dyDescent="0.3">
      <c r="B87" s="156">
        <v>45689</v>
      </c>
      <c r="C87" s="165" t="s">
        <v>523</v>
      </c>
      <c r="D87" s="158" t="s">
        <v>218</v>
      </c>
      <c r="E87" s="170">
        <v>0.87429999999999997</v>
      </c>
      <c r="F87" s="161">
        <v>2815.57</v>
      </c>
      <c r="G87" s="161">
        <v>3040.47</v>
      </c>
      <c r="H87" s="161">
        <v>3105.03</v>
      </c>
      <c r="I87" s="161">
        <v>3208.32</v>
      </c>
      <c r="J87" s="161">
        <v>3292.25</v>
      </c>
      <c r="K87" s="161">
        <v>3363.27</v>
      </c>
      <c r="L87" s="161"/>
      <c r="M87" s="158"/>
      <c r="N87" s="161"/>
      <c r="O87" s="161"/>
      <c r="P87" s="161"/>
      <c r="Q87" s="162"/>
      <c r="R87" s="136"/>
      <c r="AB87" s="64"/>
      <c r="AC87" s="65"/>
      <c r="AD87" s="65"/>
      <c r="AE87" s="65"/>
      <c r="AF87" s="65"/>
      <c r="AG87" s="65"/>
      <c r="AH87" s="65"/>
    </row>
    <row r="88" spans="2:34" x14ac:dyDescent="0.25">
      <c r="B88" s="154">
        <v>45689</v>
      </c>
      <c r="C88" s="133" t="s">
        <v>521</v>
      </c>
      <c r="D88" s="134" t="s">
        <v>538</v>
      </c>
      <c r="E88" s="135"/>
      <c r="F88" s="136">
        <v>6670.37</v>
      </c>
      <c r="G88" s="136">
        <v>7380.67</v>
      </c>
      <c r="H88" s="136">
        <v>8054.8</v>
      </c>
      <c r="I88" s="136">
        <v>8496.92</v>
      </c>
      <c r="J88" s="136">
        <v>8605.68</v>
      </c>
      <c r="K88" s="136"/>
      <c r="L88" s="136"/>
      <c r="M88" s="136"/>
      <c r="N88" s="136"/>
      <c r="O88" s="136"/>
      <c r="P88" s="136"/>
      <c r="Q88" s="155"/>
      <c r="R88" s="136"/>
      <c r="AB88" s="64"/>
      <c r="AC88" s="65"/>
      <c r="AD88" s="65"/>
      <c r="AE88" s="65"/>
      <c r="AF88" s="65"/>
      <c r="AH88" s="65"/>
    </row>
    <row r="89" spans="2:34" x14ac:dyDescent="0.25">
      <c r="B89" s="154">
        <v>45689</v>
      </c>
      <c r="C89" s="133" t="s">
        <v>521</v>
      </c>
      <c r="D89" s="134" t="s">
        <v>539</v>
      </c>
      <c r="E89" s="135">
        <v>0.32529999999999998</v>
      </c>
      <c r="F89" s="136">
        <v>5504.26</v>
      </c>
      <c r="G89" s="136">
        <v>5902.04</v>
      </c>
      <c r="H89" s="136">
        <v>6112.24</v>
      </c>
      <c r="I89" s="136">
        <v>6858.84</v>
      </c>
      <c r="J89" s="136">
        <v>7424.19</v>
      </c>
      <c r="K89" s="136">
        <v>7640.58</v>
      </c>
      <c r="L89" s="136"/>
      <c r="M89" s="136"/>
      <c r="N89" s="136"/>
      <c r="O89" s="136"/>
      <c r="P89" s="136"/>
      <c r="Q89" s="155"/>
      <c r="R89" s="136"/>
      <c r="AB89" s="64"/>
      <c r="AC89" s="65"/>
      <c r="AD89" s="65"/>
      <c r="AE89" s="65"/>
      <c r="AF89" s="65"/>
      <c r="AH89" s="65"/>
    </row>
    <row r="90" spans="2:34" x14ac:dyDescent="0.25">
      <c r="B90" s="154">
        <v>45689</v>
      </c>
      <c r="C90" s="133" t="s">
        <v>521</v>
      </c>
      <c r="D90" s="134" t="s">
        <v>540</v>
      </c>
      <c r="E90" s="135">
        <v>0.32529999999999998</v>
      </c>
      <c r="F90" s="136">
        <v>5003.49</v>
      </c>
      <c r="G90" s="136">
        <v>5365.66</v>
      </c>
      <c r="H90" s="136">
        <v>5662.85</v>
      </c>
      <c r="I90" s="136">
        <v>6112.24</v>
      </c>
      <c r="J90" s="136">
        <v>6800.81</v>
      </c>
      <c r="K90" s="136">
        <v>6998.52</v>
      </c>
      <c r="L90" s="136"/>
      <c r="M90" s="136"/>
      <c r="N90" s="136"/>
      <c r="O90" s="136"/>
      <c r="P90" s="136"/>
      <c r="Q90" s="155"/>
      <c r="R90" s="136"/>
      <c r="AB90" s="64"/>
      <c r="AC90" s="65"/>
      <c r="AD90" s="65"/>
      <c r="AE90" s="65"/>
      <c r="AF90" s="65"/>
      <c r="AH90" s="65"/>
    </row>
    <row r="91" spans="2:34" x14ac:dyDescent="0.25">
      <c r="B91" s="154">
        <v>45689</v>
      </c>
      <c r="C91" s="133" t="s">
        <v>521</v>
      </c>
      <c r="D91" s="134" t="s">
        <v>541</v>
      </c>
      <c r="E91" s="135">
        <v>0.4647</v>
      </c>
      <c r="F91" s="136"/>
      <c r="G91" s="136">
        <v>4967.01</v>
      </c>
      <c r="H91" s="136">
        <v>5220.71</v>
      </c>
      <c r="I91" s="136">
        <v>6112.24</v>
      </c>
      <c r="J91" s="136">
        <v>6800.81</v>
      </c>
      <c r="K91" s="136">
        <v>6998.52</v>
      </c>
      <c r="L91" s="136"/>
      <c r="M91" s="136"/>
      <c r="N91" s="136"/>
      <c r="O91" s="136"/>
      <c r="P91" s="136"/>
      <c r="Q91" s="155"/>
      <c r="R91" s="136"/>
      <c r="AB91" s="64"/>
      <c r="AC91" s="65"/>
    </row>
    <row r="92" spans="2:34" x14ac:dyDescent="0.25">
      <c r="B92" s="154">
        <v>45689</v>
      </c>
      <c r="C92" s="133" t="s">
        <v>521</v>
      </c>
      <c r="D92" s="134" t="s">
        <v>542</v>
      </c>
      <c r="E92" s="135">
        <v>0.4647</v>
      </c>
      <c r="F92" s="136">
        <v>4629.74</v>
      </c>
      <c r="G92" s="136">
        <v>4967.01</v>
      </c>
      <c r="H92" s="136">
        <v>5220.71</v>
      </c>
      <c r="I92" s="136">
        <v>5713.58</v>
      </c>
      <c r="J92" s="136">
        <v>6394.91</v>
      </c>
      <c r="K92" s="136">
        <v>6580.44</v>
      </c>
      <c r="L92" s="136"/>
      <c r="M92" s="136"/>
      <c r="N92" s="136"/>
      <c r="O92" s="136"/>
      <c r="P92" s="136"/>
      <c r="Q92" s="155"/>
      <c r="R92" s="136"/>
    </row>
    <row r="93" spans="2:34" x14ac:dyDescent="0.25">
      <c r="B93" s="154">
        <v>45689</v>
      </c>
      <c r="C93" s="133" t="s">
        <v>521</v>
      </c>
      <c r="D93" s="134" t="s">
        <v>543</v>
      </c>
      <c r="E93" s="135">
        <v>0.4647</v>
      </c>
      <c r="F93" s="136">
        <v>4193.4799999999996</v>
      </c>
      <c r="G93" s="136">
        <v>4474.13</v>
      </c>
      <c r="H93" s="136">
        <v>5068.49</v>
      </c>
      <c r="I93" s="136">
        <v>5590.37</v>
      </c>
      <c r="J93" s="136">
        <v>6264.45</v>
      </c>
      <c r="K93" s="136">
        <v>6446.05</v>
      </c>
      <c r="L93" s="136"/>
      <c r="M93" s="136"/>
      <c r="N93" s="136"/>
      <c r="O93" s="136"/>
      <c r="P93" s="136"/>
      <c r="Q93" s="155"/>
      <c r="R93" s="136"/>
    </row>
    <row r="94" spans="2:34" x14ac:dyDescent="0.25">
      <c r="B94" s="154">
        <v>45689</v>
      </c>
      <c r="C94" s="133" t="s">
        <v>521</v>
      </c>
      <c r="D94" s="134" t="s">
        <v>544</v>
      </c>
      <c r="E94" s="135">
        <v>0.74350000000000005</v>
      </c>
      <c r="F94" s="136">
        <v>4064.54</v>
      </c>
      <c r="G94" s="136">
        <v>4323.79</v>
      </c>
      <c r="H94" s="136">
        <v>4619.1000000000004</v>
      </c>
      <c r="I94" s="136">
        <v>5068.49</v>
      </c>
      <c r="J94" s="136">
        <v>5720.84</v>
      </c>
      <c r="K94" s="136">
        <v>5886.14</v>
      </c>
      <c r="L94" s="136"/>
      <c r="M94" s="136"/>
      <c r="N94" s="136"/>
      <c r="O94" s="136"/>
      <c r="P94" s="136"/>
      <c r="Q94" s="155"/>
      <c r="R94" s="136"/>
    </row>
    <row r="95" spans="2:34" x14ac:dyDescent="0.25">
      <c r="B95" s="154">
        <v>45689</v>
      </c>
      <c r="C95" s="133" t="s">
        <v>521</v>
      </c>
      <c r="D95" s="134" t="s">
        <v>545</v>
      </c>
      <c r="E95" s="135">
        <v>0.74350000000000005</v>
      </c>
      <c r="F95" s="136">
        <v>3928.42</v>
      </c>
      <c r="G95" s="136">
        <v>4182.83</v>
      </c>
      <c r="H95" s="136">
        <v>4474.13</v>
      </c>
      <c r="I95" s="136">
        <v>4771.29</v>
      </c>
      <c r="J95" s="136">
        <v>5336.7</v>
      </c>
      <c r="K95" s="136">
        <v>5490.47</v>
      </c>
      <c r="L95" s="136"/>
      <c r="M95" s="136"/>
      <c r="N95" s="136"/>
      <c r="O95" s="136"/>
      <c r="P95" s="136"/>
      <c r="Q95" s="155"/>
      <c r="R95" s="136"/>
    </row>
    <row r="96" spans="2:34" x14ac:dyDescent="0.25">
      <c r="B96" s="154">
        <v>45689</v>
      </c>
      <c r="C96" s="133" t="s">
        <v>521</v>
      </c>
      <c r="D96" s="134" t="s">
        <v>546</v>
      </c>
      <c r="E96" s="135">
        <v>0.74350000000000005</v>
      </c>
      <c r="F96" s="136">
        <v>3520.1</v>
      </c>
      <c r="G96" s="136">
        <v>3765.38</v>
      </c>
      <c r="H96" s="136">
        <v>3925.17</v>
      </c>
      <c r="I96" s="136">
        <v>4366.72</v>
      </c>
      <c r="J96" s="136">
        <v>4742.32</v>
      </c>
      <c r="K96" s="136">
        <v>4878.28</v>
      </c>
      <c r="L96" s="136"/>
      <c r="M96" s="136"/>
      <c r="N96" s="136"/>
      <c r="O96" s="136"/>
      <c r="P96" s="136"/>
      <c r="Q96" s="155"/>
      <c r="R96" s="136"/>
    </row>
    <row r="97" spans="2:34" x14ac:dyDescent="0.25">
      <c r="B97" s="154">
        <v>45689</v>
      </c>
      <c r="C97" s="133" t="s">
        <v>521</v>
      </c>
      <c r="D97" s="134" t="s">
        <v>547</v>
      </c>
      <c r="E97" s="135">
        <v>0.74350000000000005</v>
      </c>
      <c r="F97" s="136">
        <v>3520.1</v>
      </c>
      <c r="G97" s="136">
        <v>3765.38</v>
      </c>
      <c r="H97" s="136">
        <v>3818.66</v>
      </c>
      <c r="I97" s="136">
        <v>3925.17</v>
      </c>
      <c r="J97" s="136">
        <v>4366.72</v>
      </c>
      <c r="K97" s="136">
        <v>4490.04</v>
      </c>
      <c r="L97" s="136"/>
      <c r="M97" s="136"/>
      <c r="N97" s="136"/>
      <c r="O97" s="136"/>
      <c r="P97" s="136"/>
      <c r="Q97" s="155"/>
      <c r="R97" s="136"/>
    </row>
    <row r="98" spans="2:34" x14ac:dyDescent="0.25">
      <c r="B98" s="154">
        <v>45689</v>
      </c>
      <c r="C98" s="133" t="s">
        <v>521</v>
      </c>
      <c r="D98" s="134" t="s">
        <v>548</v>
      </c>
      <c r="E98" s="135">
        <v>0.88139999999999996</v>
      </c>
      <c r="F98" s="136">
        <v>3319.52</v>
      </c>
      <c r="G98" s="136">
        <v>3559.02</v>
      </c>
      <c r="H98" s="136">
        <v>3692.14</v>
      </c>
      <c r="I98" s="136">
        <v>3818.66</v>
      </c>
      <c r="J98" s="136">
        <v>3958.47</v>
      </c>
      <c r="K98" s="136">
        <v>4045.01</v>
      </c>
      <c r="L98" s="136"/>
      <c r="M98" s="136"/>
      <c r="N98" s="136"/>
      <c r="O98" s="136"/>
      <c r="P98" s="136"/>
      <c r="Q98" s="155"/>
      <c r="R98" s="136"/>
    </row>
    <row r="99" spans="2:34" x14ac:dyDescent="0.25">
      <c r="B99" s="154">
        <v>45689</v>
      </c>
      <c r="C99" s="133" t="s">
        <v>521</v>
      </c>
      <c r="D99" s="134" t="s">
        <v>549</v>
      </c>
      <c r="E99" s="135">
        <v>0.88139999999999996</v>
      </c>
      <c r="F99" s="136">
        <v>3135.83</v>
      </c>
      <c r="G99" s="136">
        <v>3369.72</v>
      </c>
      <c r="H99" s="136">
        <v>3545.69</v>
      </c>
      <c r="I99" s="136">
        <v>3678.84</v>
      </c>
      <c r="J99" s="136">
        <v>3785.37</v>
      </c>
      <c r="K99" s="136">
        <v>3878.56</v>
      </c>
      <c r="L99" s="136"/>
      <c r="M99" s="136"/>
      <c r="N99" s="136"/>
      <c r="O99" s="136"/>
      <c r="P99" s="136"/>
      <c r="Q99" s="155"/>
      <c r="R99" s="136"/>
    </row>
    <row r="100" spans="2:34" x14ac:dyDescent="0.25">
      <c r="B100" s="154">
        <v>45689</v>
      </c>
      <c r="C100" s="133" t="s">
        <v>521</v>
      </c>
      <c r="D100" s="134" t="s">
        <v>550</v>
      </c>
      <c r="E100" s="135">
        <v>0.88139999999999996</v>
      </c>
      <c r="F100" s="136">
        <v>3086.57</v>
      </c>
      <c r="G100" s="136">
        <v>3318.08</v>
      </c>
      <c r="H100" s="136">
        <v>3447.2</v>
      </c>
      <c r="I100" s="136">
        <v>3578.99</v>
      </c>
      <c r="J100" s="136">
        <v>3665.52</v>
      </c>
      <c r="K100" s="136">
        <v>3758.72</v>
      </c>
      <c r="L100" s="136"/>
      <c r="M100" s="136"/>
      <c r="N100" s="136"/>
      <c r="O100" s="136"/>
      <c r="P100" s="136"/>
      <c r="Q100" s="155"/>
      <c r="R100" s="136"/>
    </row>
    <row r="101" spans="2:34" x14ac:dyDescent="0.25">
      <c r="B101" s="154">
        <v>45689</v>
      </c>
      <c r="C101" s="133" t="s">
        <v>521</v>
      </c>
      <c r="D101" s="134" t="s">
        <v>551</v>
      </c>
      <c r="E101" s="135">
        <v>0.88139999999999996</v>
      </c>
      <c r="F101" s="136">
        <v>2973.97</v>
      </c>
      <c r="G101" s="136">
        <v>3201.87</v>
      </c>
      <c r="H101" s="136">
        <v>3330.99</v>
      </c>
      <c r="I101" s="136">
        <v>3453.66</v>
      </c>
      <c r="J101" s="136">
        <v>3552.34</v>
      </c>
      <c r="K101" s="136">
        <v>3618.92</v>
      </c>
      <c r="L101" s="136"/>
      <c r="M101" s="136"/>
      <c r="N101" s="136"/>
      <c r="O101" s="136"/>
      <c r="P101" s="136"/>
      <c r="Q101" s="155"/>
      <c r="R101" s="136"/>
    </row>
    <row r="102" spans="2:34" x14ac:dyDescent="0.25">
      <c r="B102" s="154">
        <v>45689</v>
      </c>
      <c r="C102" s="133" t="s">
        <v>521</v>
      </c>
      <c r="D102" s="134" t="s">
        <v>552</v>
      </c>
      <c r="E102" s="135">
        <v>0.87429999999999997</v>
      </c>
      <c r="F102" s="136">
        <v>2849.24</v>
      </c>
      <c r="G102" s="136">
        <v>3079.22</v>
      </c>
      <c r="H102" s="136">
        <v>3240.61</v>
      </c>
      <c r="I102" s="136">
        <v>3330.99</v>
      </c>
      <c r="J102" s="136">
        <v>3421.39</v>
      </c>
      <c r="K102" s="136">
        <v>3479.47</v>
      </c>
      <c r="L102" s="136"/>
      <c r="M102" s="136"/>
      <c r="N102" s="136"/>
      <c r="O102" s="136"/>
      <c r="P102" s="136"/>
      <c r="Q102" s="155"/>
      <c r="R102" s="136"/>
    </row>
    <row r="103" spans="2:34" x14ac:dyDescent="0.25">
      <c r="B103" s="154">
        <v>45689</v>
      </c>
      <c r="C103" s="133" t="s">
        <v>521</v>
      </c>
      <c r="D103" s="134" t="s">
        <v>553</v>
      </c>
      <c r="E103" s="135">
        <v>0.87429999999999997</v>
      </c>
      <c r="F103" s="136">
        <v>2815.57</v>
      </c>
      <c r="G103" s="136">
        <v>3040.47</v>
      </c>
      <c r="H103" s="136">
        <v>3105.03</v>
      </c>
      <c r="I103" s="136">
        <v>3208.32</v>
      </c>
      <c r="J103" s="136">
        <v>3292.25</v>
      </c>
      <c r="K103" s="136">
        <v>3363.27</v>
      </c>
      <c r="L103" s="136"/>
      <c r="M103" s="136"/>
      <c r="N103" s="136"/>
      <c r="O103" s="136"/>
      <c r="P103" s="136"/>
      <c r="Q103" s="155"/>
      <c r="R103" s="136"/>
    </row>
    <row r="104" spans="2:34" x14ac:dyDescent="0.25">
      <c r="B104" s="154">
        <v>45689</v>
      </c>
      <c r="C104" s="133" t="s">
        <v>521</v>
      </c>
      <c r="D104" s="134" t="s">
        <v>554</v>
      </c>
      <c r="E104" s="135">
        <v>0.87429999999999997</v>
      </c>
      <c r="F104" s="136">
        <v>2711.2</v>
      </c>
      <c r="G104" s="136">
        <v>2930.72</v>
      </c>
      <c r="H104" s="136">
        <v>3014.64</v>
      </c>
      <c r="I104" s="136">
        <v>3117.96</v>
      </c>
      <c r="J104" s="136">
        <v>3188.97</v>
      </c>
      <c r="K104" s="136">
        <v>3285.81</v>
      </c>
      <c r="L104" s="136"/>
      <c r="M104" s="136"/>
      <c r="N104" s="136"/>
      <c r="O104" s="136"/>
      <c r="P104" s="136"/>
      <c r="Q104" s="155"/>
      <c r="R104" s="136"/>
    </row>
    <row r="105" spans="2:34" x14ac:dyDescent="0.25">
      <c r="B105" s="154">
        <v>45689</v>
      </c>
      <c r="C105" s="133" t="s">
        <v>521</v>
      </c>
      <c r="D105" s="134" t="s">
        <v>555</v>
      </c>
      <c r="E105" s="135">
        <v>0.87429999999999997</v>
      </c>
      <c r="F105" s="136">
        <v>2642.84</v>
      </c>
      <c r="G105" s="136">
        <v>2853.24</v>
      </c>
      <c r="H105" s="136">
        <v>2917.8</v>
      </c>
      <c r="I105" s="136">
        <v>2982.36</v>
      </c>
      <c r="J105" s="136">
        <v>3130.84</v>
      </c>
      <c r="K105" s="136">
        <v>3285.81</v>
      </c>
      <c r="L105" s="136"/>
      <c r="M105" s="136"/>
      <c r="N105" s="136"/>
      <c r="O105" s="136"/>
      <c r="P105" s="136"/>
      <c r="Q105" s="155"/>
      <c r="R105" s="136"/>
    </row>
    <row r="106" spans="2:34" ht="15.75" thickBot="1" x14ac:dyDescent="0.3">
      <c r="B106" s="156">
        <v>45689</v>
      </c>
      <c r="C106" s="165" t="s">
        <v>521</v>
      </c>
      <c r="D106" s="158" t="s">
        <v>556</v>
      </c>
      <c r="E106" s="170">
        <v>0.87429999999999997</v>
      </c>
      <c r="F106" s="161"/>
      <c r="G106" s="161">
        <v>2434.4899999999998</v>
      </c>
      <c r="H106" s="161">
        <v>2465.06</v>
      </c>
      <c r="I106" s="161">
        <v>2501.7800000000002</v>
      </c>
      <c r="J106" s="161">
        <v>2538.5100000000002</v>
      </c>
      <c r="K106" s="161">
        <v>2630.3</v>
      </c>
      <c r="L106" s="161"/>
      <c r="M106" s="161"/>
      <c r="N106" s="161"/>
      <c r="O106" s="161"/>
      <c r="P106" s="161"/>
      <c r="Q106" s="162"/>
      <c r="R106" s="136"/>
    </row>
    <row r="107" spans="2:34" x14ac:dyDescent="0.25">
      <c r="B107" s="154">
        <v>46113</v>
      </c>
      <c r="C107" s="133" t="s">
        <v>527</v>
      </c>
      <c r="D107" s="134" t="s">
        <v>428</v>
      </c>
      <c r="E107" s="135"/>
      <c r="F107" s="136">
        <v>4695.8100000000004</v>
      </c>
      <c r="G107" s="136">
        <v>4831.9799999999996</v>
      </c>
      <c r="H107" s="136">
        <v>5427.51</v>
      </c>
      <c r="I107" s="136">
        <v>5874.12</v>
      </c>
      <c r="J107" s="136">
        <v>6544.06</v>
      </c>
      <c r="K107" s="136">
        <v>6953.44</v>
      </c>
      <c r="L107" s="136"/>
      <c r="M107" s="134"/>
      <c r="N107" s="136"/>
      <c r="O107" s="136"/>
      <c r="P107" s="136"/>
      <c r="Q107" s="155"/>
      <c r="R107" s="136"/>
      <c r="AG107" s="65"/>
    </row>
    <row r="108" spans="2:34" x14ac:dyDescent="0.25">
      <c r="B108" s="154">
        <v>46113</v>
      </c>
      <c r="C108" s="133" t="s">
        <v>527</v>
      </c>
      <c r="D108" s="134" t="s">
        <v>432</v>
      </c>
      <c r="E108" s="135"/>
      <c r="F108" s="136">
        <v>4285.3</v>
      </c>
      <c r="G108" s="136">
        <v>4645.8999999999996</v>
      </c>
      <c r="H108" s="136">
        <v>5129.72</v>
      </c>
      <c r="I108" s="136">
        <v>5427.51</v>
      </c>
      <c r="J108" s="136">
        <v>6022.97</v>
      </c>
      <c r="K108" s="136">
        <v>6372.84</v>
      </c>
      <c r="L108" s="136"/>
      <c r="M108" s="134"/>
      <c r="N108" s="136"/>
      <c r="O108" s="136"/>
      <c r="P108" s="136"/>
      <c r="Q108" s="155"/>
      <c r="R108" s="136"/>
      <c r="AG108" s="65"/>
    </row>
    <row r="109" spans="2:34" x14ac:dyDescent="0.25">
      <c r="B109" s="154">
        <v>46113</v>
      </c>
      <c r="C109" s="133" t="s">
        <v>527</v>
      </c>
      <c r="D109" s="134" t="s">
        <v>436</v>
      </c>
      <c r="E109" s="135"/>
      <c r="F109" s="136">
        <v>4189.0200000000004</v>
      </c>
      <c r="G109" s="136">
        <v>4549.16</v>
      </c>
      <c r="H109" s="136">
        <v>4876.66</v>
      </c>
      <c r="I109" s="136">
        <v>5278.61</v>
      </c>
      <c r="J109" s="136">
        <v>5725.24</v>
      </c>
      <c r="K109" s="136">
        <v>5993.21</v>
      </c>
      <c r="L109" s="136"/>
      <c r="M109" s="134"/>
      <c r="N109" s="136"/>
      <c r="O109" s="136"/>
      <c r="P109" s="136"/>
      <c r="Q109" s="155"/>
      <c r="R109" s="136"/>
      <c r="AG109" s="65"/>
    </row>
    <row r="110" spans="2:34" x14ac:dyDescent="0.25">
      <c r="B110" s="154">
        <v>46113</v>
      </c>
      <c r="C110" s="133" t="s">
        <v>527</v>
      </c>
      <c r="D110" s="134" t="s">
        <v>442</v>
      </c>
      <c r="E110" s="135">
        <v>0.32529999999999998</v>
      </c>
      <c r="F110" s="136">
        <v>4040.87</v>
      </c>
      <c r="G110" s="136">
        <v>4385.3599999999997</v>
      </c>
      <c r="H110" s="136">
        <v>4683.16</v>
      </c>
      <c r="I110" s="136">
        <v>5025.55</v>
      </c>
      <c r="J110" s="136">
        <v>5576.37</v>
      </c>
      <c r="K110" s="136">
        <v>5814.54</v>
      </c>
      <c r="L110" s="136"/>
      <c r="M110" s="134"/>
      <c r="N110" s="136"/>
      <c r="O110" s="136"/>
      <c r="P110" s="136"/>
      <c r="Q110" s="155"/>
      <c r="R110" s="136"/>
      <c r="AD110" s="65"/>
      <c r="AE110" s="65"/>
      <c r="AF110" s="65"/>
      <c r="AG110" s="65"/>
      <c r="AH110" s="65"/>
    </row>
    <row r="111" spans="2:34" x14ac:dyDescent="0.25">
      <c r="B111" s="154">
        <v>46113</v>
      </c>
      <c r="C111" s="133" t="s">
        <v>527</v>
      </c>
      <c r="D111" s="134" t="s">
        <v>447</v>
      </c>
      <c r="E111" s="135">
        <v>0.32529999999999998</v>
      </c>
      <c r="F111" s="136">
        <v>4020.78</v>
      </c>
      <c r="G111" s="136">
        <v>4342.6099999999997</v>
      </c>
      <c r="H111" s="136">
        <v>4673.51</v>
      </c>
      <c r="I111" s="136">
        <v>5010.12</v>
      </c>
      <c r="J111" s="136">
        <v>5382.33</v>
      </c>
      <c r="K111" s="136">
        <v>5642.84</v>
      </c>
      <c r="L111" s="136"/>
      <c r="M111" s="134"/>
      <c r="N111" s="136"/>
      <c r="O111" s="136"/>
      <c r="P111" s="136"/>
      <c r="Q111" s="155"/>
      <c r="R111" s="136"/>
      <c r="AB111" s="64"/>
      <c r="AC111" s="65"/>
      <c r="AD111" s="65"/>
      <c r="AE111" s="65"/>
      <c r="AF111" s="65"/>
      <c r="AG111" s="65"/>
      <c r="AH111" s="65"/>
    </row>
    <row r="112" spans="2:34" x14ac:dyDescent="0.25">
      <c r="B112" s="154">
        <v>46113</v>
      </c>
      <c r="C112" s="133" t="s">
        <v>527</v>
      </c>
      <c r="D112" s="134" t="s">
        <v>451</v>
      </c>
      <c r="E112" s="135">
        <v>0.4647</v>
      </c>
      <c r="F112" s="136">
        <v>3956.35</v>
      </c>
      <c r="G112" s="136">
        <v>4238.8999999999996</v>
      </c>
      <c r="H112" s="136">
        <v>4608.6899999999996</v>
      </c>
      <c r="I112" s="136">
        <v>4906.41</v>
      </c>
      <c r="J112" s="136">
        <v>5278.61</v>
      </c>
      <c r="K112" s="136">
        <v>5464.69</v>
      </c>
      <c r="L112" s="136"/>
      <c r="M112" s="134"/>
      <c r="N112" s="136"/>
      <c r="O112" s="136"/>
      <c r="P112" s="136"/>
      <c r="Q112" s="155"/>
      <c r="R112" s="136"/>
      <c r="AB112" s="64"/>
      <c r="AC112" s="65"/>
      <c r="AD112" s="65"/>
      <c r="AE112" s="65"/>
      <c r="AF112" s="65"/>
      <c r="AG112" s="65"/>
      <c r="AH112" s="65"/>
    </row>
    <row r="113" spans="2:34" x14ac:dyDescent="0.25">
      <c r="B113" s="154">
        <v>46113</v>
      </c>
      <c r="C113" s="133" t="s">
        <v>527</v>
      </c>
      <c r="D113" s="134" t="s">
        <v>455</v>
      </c>
      <c r="E113" s="135">
        <v>0.4647</v>
      </c>
      <c r="F113" s="136">
        <v>3904.99</v>
      </c>
      <c r="G113" s="136">
        <v>4227.5</v>
      </c>
      <c r="H113" s="136">
        <v>4582.0600000000004</v>
      </c>
      <c r="I113" s="136">
        <v>4894.6899999999996</v>
      </c>
      <c r="J113" s="136">
        <v>5281.78</v>
      </c>
      <c r="K113" s="136">
        <v>5445.55</v>
      </c>
      <c r="L113" s="136"/>
      <c r="M113" s="134"/>
      <c r="N113" s="136"/>
      <c r="O113" s="136"/>
      <c r="P113" s="136"/>
      <c r="Q113" s="155"/>
      <c r="R113" s="136"/>
      <c r="AB113" s="64"/>
      <c r="AC113" s="65"/>
      <c r="AD113" s="65"/>
      <c r="AE113" s="65"/>
      <c r="AF113" s="65"/>
      <c r="AG113" s="65"/>
      <c r="AH113" s="65"/>
    </row>
    <row r="114" spans="2:34" x14ac:dyDescent="0.25">
      <c r="B114" s="154">
        <v>46113</v>
      </c>
      <c r="C114" s="133" t="s">
        <v>527</v>
      </c>
      <c r="D114" s="134" t="s">
        <v>216</v>
      </c>
      <c r="E114" s="135">
        <v>0.74350000000000005</v>
      </c>
      <c r="F114" s="136">
        <v>3809.38</v>
      </c>
      <c r="G114" s="136">
        <v>4170.46</v>
      </c>
      <c r="H114" s="136">
        <v>4359.5600000000004</v>
      </c>
      <c r="I114" s="136">
        <v>4835.9399999999996</v>
      </c>
      <c r="J114" s="136">
        <v>5208.16</v>
      </c>
      <c r="K114" s="136">
        <v>5431.46</v>
      </c>
      <c r="L114" s="136"/>
      <c r="M114" s="134"/>
      <c r="N114" s="136"/>
      <c r="O114" s="136"/>
      <c r="P114" s="136"/>
      <c r="Q114" s="155"/>
      <c r="R114" s="136"/>
      <c r="AB114" s="64"/>
      <c r="AC114" s="65"/>
      <c r="AD114" s="65"/>
      <c r="AE114" s="65"/>
      <c r="AF114" s="65"/>
      <c r="AG114" s="65"/>
      <c r="AH114" s="65"/>
    </row>
    <row r="115" spans="2:34" x14ac:dyDescent="0.25">
      <c r="B115" s="154">
        <v>46113</v>
      </c>
      <c r="C115" s="133" t="s">
        <v>527</v>
      </c>
      <c r="D115" s="134" t="s">
        <v>458</v>
      </c>
      <c r="E115" s="135">
        <v>0.74350000000000005</v>
      </c>
      <c r="F115" s="136">
        <v>3735.57</v>
      </c>
      <c r="G115" s="136">
        <v>4094.37</v>
      </c>
      <c r="H115" s="136">
        <v>4282.25</v>
      </c>
      <c r="I115" s="136">
        <v>4757.57</v>
      </c>
      <c r="J115" s="136">
        <v>5129.72</v>
      </c>
      <c r="K115" s="136">
        <v>5353.05</v>
      </c>
      <c r="L115" s="136"/>
      <c r="M115" s="134"/>
      <c r="N115" s="136"/>
      <c r="O115" s="136"/>
      <c r="P115" s="136"/>
      <c r="Q115" s="155"/>
      <c r="R115" s="136"/>
      <c r="AB115" s="64"/>
      <c r="AC115" s="65"/>
      <c r="AD115" s="65"/>
      <c r="AE115" s="65"/>
      <c r="AF115" s="65"/>
      <c r="AG115" s="65"/>
      <c r="AH115" s="65"/>
    </row>
    <row r="116" spans="2:34" x14ac:dyDescent="0.25">
      <c r="B116" s="154">
        <v>46113</v>
      </c>
      <c r="C116" s="133" t="s">
        <v>527</v>
      </c>
      <c r="D116" s="134" t="s">
        <v>459</v>
      </c>
      <c r="E116" s="135">
        <v>0.74350000000000005</v>
      </c>
      <c r="F116" s="136">
        <v>3553.32</v>
      </c>
      <c r="G116" s="136">
        <v>3872.74</v>
      </c>
      <c r="H116" s="136">
        <v>4155.7700000000004</v>
      </c>
      <c r="I116" s="136">
        <v>4571.34</v>
      </c>
      <c r="J116" s="136">
        <v>4962.09</v>
      </c>
      <c r="K116" s="136">
        <v>5263.58</v>
      </c>
      <c r="L116" s="136"/>
      <c r="M116" s="134"/>
      <c r="N116" s="136"/>
      <c r="O116" s="136"/>
      <c r="P116" s="136"/>
      <c r="Q116" s="155"/>
      <c r="R116" s="136"/>
      <c r="AB116" s="64"/>
      <c r="AC116" s="65"/>
      <c r="AD116" s="65"/>
      <c r="AE116" s="65"/>
      <c r="AF116" s="65"/>
      <c r="AG116" s="65"/>
      <c r="AH116" s="65"/>
    </row>
    <row r="117" spans="2:34" x14ac:dyDescent="0.25">
      <c r="B117" s="154">
        <v>46113</v>
      </c>
      <c r="C117" s="133" t="s">
        <v>527</v>
      </c>
      <c r="D117" s="134" t="s">
        <v>214</v>
      </c>
      <c r="E117" s="135">
        <v>0.88139999999999996</v>
      </c>
      <c r="F117" s="136">
        <v>3489.55</v>
      </c>
      <c r="G117" s="136">
        <v>3794.83</v>
      </c>
      <c r="H117" s="136">
        <v>4080.01</v>
      </c>
      <c r="I117" s="136">
        <v>4494.8500000000004</v>
      </c>
      <c r="J117" s="136">
        <v>4883.74</v>
      </c>
      <c r="K117" s="136">
        <v>5181.91</v>
      </c>
      <c r="L117" s="136"/>
      <c r="M117" s="134"/>
      <c r="N117" s="136"/>
      <c r="O117" s="136"/>
      <c r="P117" s="136"/>
      <c r="Q117" s="155"/>
      <c r="R117" s="136"/>
      <c r="AB117" s="64"/>
      <c r="AC117" s="65"/>
      <c r="AD117" s="65"/>
      <c r="AE117" s="65"/>
      <c r="AF117" s="65"/>
      <c r="AG117" s="65"/>
      <c r="AH117" s="65"/>
    </row>
    <row r="118" spans="2:34" x14ac:dyDescent="0.25">
      <c r="B118" s="154">
        <v>46113</v>
      </c>
      <c r="C118" s="133" t="s">
        <v>527</v>
      </c>
      <c r="D118" s="134" t="s">
        <v>215</v>
      </c>
      <c r="E118" s="135">
        <v>0.88139999999999996</v>
      </c>
      <c r="F118" s="136">
        <v>3444.29</v>
      </c>
      <c r="G118" s="136">
        <v>3717.03</v>
      </c>
      <c r="H118" s="136">
        <v>3963.34</v>
      </c>
      <c r="I118" s="136">
        <v>4196.7</v>
      </c>
      <c r="J118" s="136">
        <v>4423.54</v>
      </c>
      <c r="K118" s="136">
        <v>4660.13</v>
      </c>
      <c r="L118" s="136"/>
      <c r="M118" s="134"/>
      <c r="N118" s="136"/>
      <c r="O118" s="136"/>
      <c r="P118" s="136"/>
      <c r="Q118" s="155"/>
      <c r="R118" s="136"/>
      <c r="AB118" s="64"/>
      <c r="AC118" s="65"/>
      <c r="AD118" s="65"/>
      <c r="AE118" s="65"/>
      <c r="AF118" s="65"/>
      <c r="AG118" s="65"/>
      <c r="AH118" s="65"/>
    </row>
    <row r="119" spans="2:34" x14ac:dyDescent="0.25">
      <c r="B119" s="154">
        <v>46113</v>
      </c>
      <c r="C119" s="133" t="s">
        <v>527</v>
      </c>
      <c r="D119" s="134" t="s">
        <v>461</v>
      </c>
      <c r="E119" s="135">
        <v>0.88139999999999996</v>
      </c>
      <c r="F119" s="136">
        <v>3369.05</v>
      </c>
      <c r="G119" s="136">
        <v>3625.89</v>
      </c>
      <c r="H119" s="136">
        <v>3855.89</v>
      </c>
      <c r="I119" s="136">
        <v>4087.12</v>
      </c>
      <c r="J119" s="136">
        <v>4260.59</v>
      </c>
      <c r="K119" s="136">
        <v>4519.37</v>
      </c>
      <c r="L119" s="136"/>
      <c r="M119" s="134"/>
      <c r="N119" s="136"/>
      <c r="O119" s="136"/>
      <c r="P119" s="136"/>
      <c r="Q119" s="155"/>
      <c r="R119" s="136"/>
      <c r="AB119" s="64"/>
      <c r="AC119" s="65"/>
      <c r="AD119" s="65"/>
      <c r="AE119" s="65"/>
      <c r="AF119" s="65"/>
      <c r="AG119" s="65"/>
      <c r="AH119" s="65"/>
    </row>
    <row r="120" spans="2:34" x14ac:dyDescent="0.25">
      <c r="B120" s="154">
        <v>46113</v>
      </c>
      <c r="C120" s="133" t="s">
        <v>527</v>
      </c>
      <c r="D120" s="134" t="s">
        <v>217</v>
      </c>
      <c r="E120" s="135">
        <v>0.87429999999999997</v>
      </c>
      <c r="F120" s="136">
        <v>3206.28</v>
      </c>
      <c r="G120" s="136">
        <v>3478.25</v>
      </c>
      <c r="H120" s="136">
        <v>3675.21</v>
      </c>
      <c r="I120" s="136">
        <v>3812.51</v>
      </c>
      <c r="J120" s="136">
        <v>3942.62</v>
      </c>
      <c r="K120" s="136">
        <v>4145.2700000000004</v>
      </c>
      <c r="L120" s="136"/>
      <c r="M120" s="134"/>
      <c r="N120" s="136"/>
      <c r="O120" s="136"/>
      <c r="P120" s="136"/>
      <c r="Q120" s="155"/>
      <c r="R120" s="136"/>
      <c r="AB120" s="64"/>
      <c r="AC120" s="65"/>
      <c r="AD120" s="65"/>
      <c r="AE120" s="65"/>
      <c r="AF120" s="65"/>
      <c r="AG120" s="65"/>
      <c r="AH120" s="65"/>
    </row>
    <row r="121" spans="2:34" x14ac:dyDescent="0.25">
      <c r="B121" s="154">
        <v>46113</v>
      </c>
      <c r="C121" s="133" t="s">
        <v>527</v>
      </c>
      <c r="D121" s="134" t="s">
        <v>470</v>
      </c>
      <c r="E121" s="135">
        <v>0.87429999999999997</v>
      </c>
      <c r="F121" s="136">
        <v>3019.44</v>
      </c>
      <c r="G121" s="136">
        <v>3291.26</v>
      </c>
      <c r="H121" s="136">
        <v>3480.36</v>
      </c>
      <c r="I121" s="136">
        <v>3654.01</v>
      </c>
      <c r="J121" s="136">
        <v>3735.19</v>
      </c>
      <c r="K121" s="136">
        <v>3832.75</v>
      </c>
      <c r="L121" s="136"/>
      <c r="M121" s="134"/>
      <c r="N121" s="136"/>
      <c r="O121" s="136"/>
      <c r="P121" s="136"/>
      <c r="Q121" s="155"/>
      <c r="R121" s="136"/>
      <c r="AB121" s="64"/>
      <c r="AC121" s="65"/>
      <c r="AD121" s="65"/>
      <c r="AE121" s="65"/>
      <c r="AF121" s="65"/>
      <c r="AG121" s="65"/>
      <c r="AH121" s="65"/>
    </row>
    <row r="122" spans="2:34" ht="15.75" thickBot="1" x14ac:dyDescent="0.3">
      <c r="B122" s="156">
        <v>46113</v>
      </c>
      <c r="C122" s="165" t="s">
        <v>527</v>
      </c>
      <c r="D122" s="158" t="s">
        <v>218</v>
      </c>
      <c r="E122" s="170">
        <v>0.87429999999999997</v>
      </c>
      <c r="F122" s="161">
        <v>2915.57</v>
      </c>
      <c r="G122" s="161">
        <v>3140.47</v>
      </c>
      <c r="H122" s="161">
        <v>3205.03</v>
      </c>
      <c r="I122" s="161">
        <v>3308.32</v>
      </c>
      <c r="J122" s="161">
        <v>3392.25</v>
      </c>
      <c r="K122" s="161">
        <v>3463.27</v>
      </c>
      <c r="L122" s="161"/>
      <c r="M122" s="158"/>
      <c r="N122" s="161"/>
      <c r="O122" s="161"/>
      <c r="P122" s="161"/>
      <c r="Q122" s="162"/>
      <c r="R122" s="136"/>
      <c r="AB122" s="64"/>
      <c r="AC122" s="65"/>
      <c r="AD122" s="65"/>
      <c r="AE122" s="65"/>
      <c r="AF122" s="65"/>
      <c r="AG122" s="65"/>
      <c r="AH122" s="65"/>
    </row>
    <row r="123" spans="2:34" x14ac:dyDescent="0.25">
      <c r="B123" s="154">
        <v>46113</v>
      </c>
      <c r="C123" s="133" t="s">
        <v>525</v>
      </c>
      <c r="D123" s="134" t="s">
        <v>538</v>
      </c>
      <c r="E123" s="135"/>
      <c r="F123" s="136">
        <v>6857.14</v>
      </c>
      <c r="G123" s="136">
        <v>7587.33</v>
      </c>
      <c r="H123" s="136">
        <v>8280.33</v>
      </c>
      <c r="I123" s="136">
        <v>8734.83</v>
      </c>
      <c r="J123" s="136">
        <v>8846.64</v>
      </c>
      <c r="K123" s="136"/>
      <c r="L123" s="136"/>
      <c r="M123" s="136"/>
      <c r="N123" s="136"/>
      <c r="O123" s="136"/>
      <c r="P123" s="136"/>
      <c r="Q123" s="155"/>
      <c r="R123" s="136"/>
      <c r="AB123" s="64"/>
      <c r="AC123" s="65"/>
      <c r="AD123" s="65"/>
      <c r="AE123" s="65"/>
      <c r="AF123" s="65"/>
      <c r="AH123" s="65"/>
    </row>
    <row r="124" spans="2:34" x14ac:dyDescent="0.25">
      <c r="B124" s="154">
        <v>46113</v>
      </c>
      <c r="C124" s="133" t="s">
        <v>525</v>
      </c>
      <c r="D124" s="134" t="s">
        <v>539</v>
      </c>
      <c r="E124" s="135">
        <v>0.32529999999999998</v>
      </c>
      <c r="F124" s="136">
        <v>5658.38</v>
      </c>
      <c r="G124" s="136">
        <v>6067.3</v>
      </c>
      <c r="H124" s="136">
        <v>6283.38</v>
      </c>
      <c r="I124" s="136">
        <v>7050.89</v>
      </c>
      <c r="J124" s="136">
        <v>7632.07</v>
      </c>
      <c r="K124" s="136">
        <v>7854.52</v>
      </c>
      <c r="L124" s="136"/>
      <c r="M124" s="136"/>
      <c r="N124" s="136"/>
      <c r="O124" s="136"/>
      <c r="P124" s="136"/>
      <c r="Q124" s="155"/>
      <c r="R124" s="136"/>
      <c r="AB124" s="64"/>
      <c r="AC124" s="65"/>
      <c r="AD124" s="65"/>
      <c r="AE124" s="65"/>
      <c r="AF124" s="65"/>
      <c r="AH124" s="65"/>
    </row>
    <row r="125" spans="2:34" x14ac:dyDescent="0.25">
      <c r="B125" s="154">
        <v>46113</v>
      </c>
      <c r="C125" s="133" t="s">
        <v>525</v>
      </c>
      <c r="D125" s="134" t="s">
        <v>540</v>
      </c>
      <c r="E125" s="135">
        <v>0.32529999999999998</v>
      </c>
      <c r="F125" s="136">
        <v>5143.59</v>
      </c>
      <c r="G125" s="136">
        <v>5515.9</v>
      </c>
      <c r="H125" s="136">
        <v>5821.41</v>
      </c>
      <c r="I125" s="136">
        <v>6283.38</v>
      </c>
      <c r="J125" s="136">
        <v>6991.23</v>
      </c>
      <c r="K125" s="136">
        <v>7194.48</v>
      </c>
      <c r="L125" s="136"/>
      <c r="M125" s="136"/>
      <c r="N125" s="136"/>
      <c r="O125" s="136"/>
      <c r="P125" s="136"/>
      <c r="Q125" s="155"/>
      <c r="R125" s="136"/>
      <c r="AB125" s="64"/>
      <c r="AC125" s="65"/>
      <c r="AD125" s="65"/>
      <c r="AE125" s="65"/>
      <c r="AF125" s="65"/>
      <c r="AH125" s="65"/>
    </row>
    <row r="126" spans="2:34" x14ac:dyDescent="0.25">
      <c r="B126" s="154">
        <v>46113</v>
      </c>
      <c r="C126" s="133" t="s">
        <v>525</v>
      </c>
      <c r="D126" s="134" t="s">
        <v>541</v>
      </c>
      <c r="E126" s="135">
        <v>0.4647</v>
      </c>
      <c r="F126" s="136"/>
      <c r="G126" s="136">
        <v>5106.09</v>
      </c>
      <c r="H126" s="136">
        <v>5366.89</v>
      </c>
      <c r="I126" s="136">
        <v>6283.38</v>
      </c>
      <c r="J126" s="136">
        <v>6991.23</v>
      </c>
      <c r="K126" s="136">
        <v>7194.48</v>
      </c>
      <c r="L126" s="136"/>
      <c r="M126" s="136"/>
      <c r="N126" s="136"/>
      <c r="O126" s="136"/>
      <c r="P126" s="136"/>
      <c r="Q126" s="155"/>
      <c r="R126" s="136"/>
      <c r="AB126" s="64"/>
      <c r="AC126" s="65"/>
    </row>
    <row r="127" spans="2:34" x14ac:dyDescent="0.25">
      <c r="B127" s="154">
        <v>46113</v>
      </c>
      <c r="C127" s="133" t="s">
        <v>525</v>
      </c>
      <c r="D127" s="134" t="s">
        <v>542</v>
      </c>
      <c r="E127" s="135">
        <v>0.4647</v>
      </c>
      <c r="F127" s="136">
        <v>4759.37</v>
      </c>
      <c r="G127" s="136">
        <v>5106.09</v>
      </c>
      <c r="H127" s="136">
        <v>5366.89</v>
      </c>
      <c r="I127" s="136">
        <v>5873.56</v>
      </c>
      <c r="J127" s="136">
        <v>6573.97</v>
      </c>
      <c r="K127" s="136">
        <v>6764.69</v>
      </c>
      <c r="L127" s="136"/>
      <c r="M127" s="136"/>
      <c r="N127" s="136"/>
      <c r="O127" s="136"/>
      <c r="P127" s="136"/>
      <c r="Q127" s="155"/>
      <c r="R127" s="136"/>
    </row>
    <row r="128" spans="2:34" x14ac:dyDescent="0.25">
      <c r="B128" s="154">
        <v>46113</v>
      </c>
      <c r="C128" s="133" t="s">
        <v>525</v>
      </c>
      <c r="D128" s="134" t="s">
        <v>543</v>
      </c>
      <c r="E128" s="135">
        <v>0.4647</v>
      </c>
      <c r="F128" s="136">
        <v>4310.8999999999996</v>
      </c>
      <c r="G128" s="136">
        <v>4599.41</v>
      </c>
      <c r="H128" s="136">
        <v>5210.41</v>
      </c>
      <c r="I128" s="136">
        <v>5746.9</v>
      </c>
      <c r="J128" s="136">
        <v>6439.85</v>
      </c>
      <c r="K128" s="136">
        <v>6626.54</v>
      </c>
      <c r="L128" s="136"/>
      <c r="M128" s="136"/>
      <c r="N128" s="136"/>
      <c r="O128" s="136"/>
      <c r="P128" s="136"/>
      <c r="Q128" s="155"/>
      <c r="R128" s="136"/>
    </row>
    <row r="129" spans="2:33" x14ac:dyDescent="0.25">
      <c r="B129" s="154">
        <v>46113</v>
      </c>
      <c r="C129" s="133" t="s">
        <v>525</v>
      </c>
      <c r="D129" s="134" t="s">
        <v>544</v>
      </c>
      <c r="E129" s="135">
        <v>0.74350000000000005</v>
      </c>
      <c r="F129" s="136">
        <v>4178.3500000000004</v>
      </c>
      <c r="G129" s="136">
        <v>4444.8599999999997</v>
      </c>
      <c r="H129" s="136">
        <v>4748.43</v>
      </c>
      <c r="I129" s="136">
        <v>5210.41</v>
      </c>
      <c r="J129" s="136">
        <v>5881.02</v>
      </c>
      <c r="K129" s="136">
        <v>6050.95</v>
      </c>
      <c r="L129" s="136"/>
      <c r="M129" s="136"/>
      <c r="N129" s="136"/>
      <c r="O129" s="136"/>
      <c r="P129" s="136"/>
      <c r="Q129" s="155"/>
      <c r="R129" s="136"/>
    </row>
    <row r="130" spans="2:33" x14ac:dyDescent="0.25">
      <c r="B130" s="154">
        <v>46113</v>
      </c>
      <c r="C130" s="133" t="s">
        <v>525</v>
      </c>
      <c r="D130" s="134" t="s">
        <v>545</v>
      </c>
      <c r="E130" s="135">
        <v>0.74350000000000005</v>
      </c>
      <c r="F130" s="136">
        <v>4038.42</v>
      </c>
      <c r="G130" s="136">
        <v>4299.95</v>
      </c>
      <c r="H130" s="136">
        <v>4599.41</v>
      </c>
      <c r="I130" s="136">
        <v>4904.8900000000003</v>
      </c>
      <c r="J130" s="136">
        <v>5486.13</v>
      </c>
      <c r="K130" s="136">
        <v>5644.2</v>
      </c>
      <c r="L130" s="136"/>
      <c r="M130" s="136"/>
      <c r="N130" s="136"/>
      <c r="O130" s="136"/>
      <c r="P130" s="136"/>
      <c r="Q130" s="155"/>
      <c r="R130" s="136"/>
    </row>
    <row r="131" spans="2:33" x14ac:dyDescent="0.25">
      <c r="B131" s="154">
        <v>46113</v>
      </c>
      <c r="C131" s="133" t="s">
        <v>525</v>
      </c>
      <c r="D131" s="134" t="s">
        <v>546</v>
      </c>
      <c r="E131" s="135">
        <v>0.74350000000000005</v>
      </c>
      <c r="F131" s="136">
        <v>3620.1</v>
      </c>
      <c r="G131" s="136">
        <v>3870.81</v>
      </c>
      <c r="H131" s="136">
        <v>4035.07</v>
      </c>
      <c r="I131" s="136">
        <v>4488.99</v>
      </c>
      <c r="J131" s="136">
        <v>4875.1000000000004</v>
      </c>
      <c r="K131" s="136">
        <v>5014.87</v>
      </c>
      <c r="L131" s="136"/>
      <c r="M131" s="136"/>
      <c r="N131" s="136"/>
      <c r="O131" s="136"/>
      <c r="P131" s="136"/>
      <c r="Q131" s="155"/>
      <c r="R131" s="136"/>
    </row>
    <row r="132" spans="2:33" x14ac:dyDescent="0.25">
      <c r="B132" s="154">
        <v>46113</v>
      </c>
      <c r="C132" s="133" t="s">
        <v>525</v>
      </c>
      <c r="D132" s="134" t="s">
        <v>547</v>
      </c>
      <c r="E132" s="135">
        <v>0.74350000000000005</v>
      </c>
      <c r="F132" s="136">
        <v>3620.1</v>
      </c>
      <c r="G132" s="136">
        <v>3870.81</v>
      </c>
      <c r="H132" s="136">
        <v>3925.58</v>
      </c>
      <c r="I132" s="136">
        <v>4035.07</v>
      </c>
      <c r="J132" s="136">
        <v>4488.99</v>
      </c>
      <c r="K132" s="136">
        <v>4615.76</v>
      </c>
      <c r="L132" s="136"/>
      <c r="M132" s="136"/>
      <c r="N132" s="136"/>
      <c r="O132" s="136"/>
      <c r="P132" s="136"/>
      <c r="Q132" s="155"/>
      <c r="R132" s="136"/>
    </row>
    <row r="133" spans="2:33" x14ac:dyDescent="0.25">
      <c r="B133" s="154">
        <v>46113</v>
      </c>
      <c r="C133" s="133" t="s">
        <v>525</v>
      </c>
      <c r="D133" s="134" t="s">
        <v>548</v>
      </c>
      <c r="E133" s="135">
        <v>0.88139999999999996</v>
      </c>
      <c r="F133" s="136">
        <v>3419.52</v>
      </c>
      <c r="G133" s="136">
        <v>3659.02</v>
      </c>
      <c r="H133" s="136">
        <v>3795.52</v>
      </c>
      <c r="I133" s="136">
        <v>3925.58</v>
      </c>
      <c r="J133" s="136">
        <v>4069.31</v>
      </c>
      <c r="K133" s="136">
        <v>4158.2700000000004</v>
      </c>
      <c r="L133" s="136"/>
      <c r="M133" s="136"/>
      <c r="N133" s="136"/>
      <c r="O133" s="136"/>
      <c r="P133" s="136"/>
      <c r="Q133" s="155"/>
      <c r="R133" s="136"/>
    </row>
    <row r="134" spans="2:33" x14ac:dyDescent="0.25">
      <c r="B134" s="154">
        <v>46113</v>
      </c>
      <c r="C134" s="133" t="s">
        <v>525</v>
      </c>
      <c r="D134" s="134" t="s">
        <v>549</v>
      </c>
      <c r="E134" s="135">
        <v>0.88139999999999996</v>
      </c>
      <c r="F134" s="136">
        <v>3235.83</v>
      </c>
      <c r="G134" s="136">
        <v>3469.72</v>
      </c>
      <c r="H134" s="136">
        <v>3645.69</v>
      </c>
      <c r="I134" s="136">
        <v>3781.85</v>
      </c>
      <c r="J134" s="136">
        <v>3891.36</v>
      </c>
      <c r="K134" s="136">
        <v>3987.16</v>
      </c>
      <c r="L134" s="136"/>
      <c r="M134" s="136"/>
      <c r="N134" s="136"/>
      <c r="O134" s="136"/>
      <c r="P134" s="136"/>
      <c r="Q134" s="155"/>
      <c r="R134" s="136"/>
    </row>
    <row r="135" spans="2:33" x14ac:dyDescent="0.25">
      <c r="B135" s="154">
        <v>46113</v>
      </c>
      <c r="C135" s="133" t="s">
        <v>525</v>
      </c>
      <c r="D135" s="134" t="s">
        <v>550</v>
      </c>
      <c r="E135" s="135">
        <v>0.88139999999999996</v>
      </c>
      <c r="F135" s="136">
        <v>3186.57</v>
      </c>
      <c r="G135" s="136">
        <v>3418.08</v>
      </c>
      <c r="H135" s="136">
        <v>3547.2</v>
      </c>
      <c r="I135" s="136">
        <v>3679.2</v>
      </c>
      <c r="J135" s="136">
        <v>3768.15</v>
      </c>
      <c r="K135" s="136">
        <v>3863.96</v>
      </c>
      <c r="L135" s="136"/>
      <c r="M135" s="136"/>
      <c r="N135" s="136"/>
      <c r="O135" s="136"/>
      <c r="P135" s="136"/>
      <c r="Q135" s="155"/>
      <c r="R135" s="136"/>
    </row>
    <row r="136" spans="2:33" x14ac:dyDescent="0.25">
      <c r="B136" s="154">
        <v>46113</v>
      </c>
      <c r="C136" s="133" t="s">
        <v>525</v>
      </c>
      <c r="D136" s="134" t="s">
        <v>551</v>
      </c>
      <c r="E136" s="135">
        <v>0.88139999999999996</v>
      </c>
      <c r="F136" s="136">
        <v>3073.97</v>
      </c>
      <c r="G136" s="136">
        <v>3301.87</v>
      </c>
      <c r="H136" s="136">
        <v>3430.99</v>
      </c>
      <c r="I136" s="136">
        <v>3553.66</v>
      </c>
      <c r="J136" s="136">
        <v>3652.34</v>
      </c>
      <c r="K136" s="136">
        <v>3720.25</v>
      </c>
      <c r="L136" s="136"/>
      <c r="M136" s="136"/>
      <c r="N136" s="136"/>
      <c r="O136" s="136"/>
      <c r="P136" s="136"/>
      <c r="Q136" s="155"/>
      <c r="R136" s="136"/>
    </row>
    <row r="137" spans="2:33" x14ac:dyDescent="0.25">
      <c r="B137" s="154">
        <v>46113</v>
      </c>
      <c r="C137" s="133" t="s">
        <v>525</v>
      </c>
      <c r="D137" s="134" t="s">
        <v>552</v>
      </c>
      <c r="E137" s="135">
        <v>0.87429999999999997</v>
      </c>
      <c r="F137" s="136">
        <v>2949.24</v>
      </c>
      <c r="G137" s="136">
        <v>3179.22</v>
      </c>
      <c r="H137" s="136">
        <v>3340.61</v>
      </c>
      <c r="I137" s="136">
        <v>3430.99</v>
      </c>
      <c r="J137" s="136">
        <v>3521.39</v>
      </c>
      <c r="K137" s="136">
        <v>3579.47</v>
      </c>
      <c r="L137" s="136"/>
      <c r="M137" s="136"/>
      <c r="N137" s="136"/>
      <c r="O137" s="136"/>
      <c r="P137" s="136"/>
      <c r="Q137" s="155"/>
      <c r="R137" s="136"/>
    </row>
    <row r="138" spans="2:33" x14ac:dyDescent="0.25">
      <c r="B138" s="154">
        <v>46113</v>
      </c>
      <c r="C138" s="133" t="s">
        <v>525</v>
      </c>
      <c r="D138" s="134" t="s">
        <v>553</v>
      </c>
      <c r="E138" s="135">
        <v>0.87429999999999997</v>
      </c>
      <c r="F138" s="136">
        <v>2915.57</v>
      </c>
      <c r="G138" s="136">
        <v>3140.47</v>
      </c>
      <c r="H138" s="136">
        <v>3205.03</v>
      </c>
      <c r="I138" s="136">
        <v>3308.32</v>
      </c>
      <c r="J138" s="136">
        <v>3392.25</v>
      </c>
      <c r="K138" s="136">
        <v>3463.27</v>
      </c>
      <c r="L138" s="136"/>
      <c r="M138" s="136"/>
      <c r="N138" s="136"/>
      <c r="O138" s="136"/>
      <c r="P138" s="136"/>
      <c r="Q138" s="155"/>
      <c r="R138" s="136"/>
    </row>
    <row r="139" spans="2:33" x14ac:dyDescent="0.25">
      <c r="B139" s="154">
        <v>46113</v>
      </c>
      <c r="C139" s="133" t="s">
        <v>525</v>
      </c>
      <c r="D139" s="134" t="s">
        <v>554</v>
      </c>
      <c r="E139" s="135">
        <v>0.87429999999999997</v>
      </c>
      <c r="F139" s="136">
        <v>2811.2</v>
      </c>
      <c r="G139" s="136">
        <v>3030.72</v>
      </c>
      <c r="H139" s="136">
        <v>3114.64</v>
      </c>
      <c r="I139" s="136">
        <v>3217.96</v>
      </c>
      <c r="J139" s="136">
        <v>3288.97</v>
      </c>
      <c r="K139" s="136">
        <v>3385.81</v>
      </c>
      <c r="L139" s="136"/>
      <c r="M139" s="136"/>
      <c r="N139" s="136"/>
      <c r="O139" s="136"/>
      <c r="P139" s="136"/>
      <c r="Q139" s="155"/>
      <c r="R139" s="136"/>
    </row>
    <row r="140" spans="2:33" x14ac:dyDescent="0.25">
      <c r="B140" s="154">
        <v>46113</v>
      </c>
      <c r="C140" s="133" t="s">
        <v>525</v>
      </c>
      <c r="D140" s="134" t="s">
        <v>555</v>
      </c>
      <c r="E140" s="135">
        <v>0.87429999999999997</v>
      </c>
      <c r="F140" s="136">
        <v>2742.84</v>
      </c>
      <c r="G140" s="136">
        <v>2953.24</v>
      </c>
      <c r="H140" s="136">
        <v>3017.8</v>
      </c>
      <c r="I140" s="136">
        <v>3082.36</v>
      </c>
      <c r="J140" s="136">
        <v>3230.84</v>
      </c>
      <c r="K140" s="136">
        <v>3385.81</v>
      </c>
      <c r="L140" s="136"/>
      <c r="M140" s="136"/>
      <c r="N140" s="136"/>
      <c r="O140" s="136"/>
      <c r="P140" s="136"/>
      <c r="Q140" s="155"/>
      <c r="R140" s="136"/>
    </row>
    <row r="141" spans="2:33" ht="15.75" thickBot="1" x14ac:dyDescent="0.3">
      <c r="B141" s="154">
        <v>46113</v>
      </c>
      <c r="C141" s="133" t="s">
        <v>525</v>
      </c>
      <c r="D141" s="134" t="s">
        <v>556</v>
      </c>
      <c r="E141" s="135">
        <v>0.87429999999999997</v>
      </c>
      <c r="F141" s="136"/>
      <c r="G141" s="136">
        <v>2534.4899999999998</v>
      </c>
      <c r="H141" s="136">
        <v>2565.06</v>
      </c>
      <c r="I141" s="136">
        <v>2601.7800000000002</v>
      </c>
      <c r="J141" s="136">
        <v>2638.51</v>
      </c>
      <c r="K141" s="136">
        <v>2730.3</v>
      </c>
      <c r="L141" s="136"/>
      <c r="M141" s="136"/>
      <c r="N141" s="136"/>
      <c r="O141" s="136"/>
      <c r="P141" s="136"/>
      <c r="Q141" s="155"/>
      <c r="R141" s="136"/>
    </row>
    <row r="142" spans="2:33" x14ac:dyDescent="0.25">
      <c r="B142" s="341">
        <v>46447</v>
      </c>
      <c r="C142" s="342" t="s">
        <v>531</v>
      </c>
      <c r="D142" s="343" t="s">
        <v>428</v>
      </c>
      <c r="E142" s="344"/>
      <c r="F142" s="345">
        <v>4789.7299999999996</v>
      </c>
      <c r="G142" s="345">
        <v>4928.62</v>
      </c>
      <c r="H142" s="345">
        <v>5536.06</v>
      </c>
      <c r="I142" s="345">
        <v>5991.6</v>
      </c>
      <c r="J142" s="345">
        <v>6674.94</v>
      </c>
      <c r="K142" s="345">
        <v>7092.51</v>
      </c>
      <c r="L142" s="345"/>
      <c r="M142" s="343"/>
      <c r="N142" s="345"/>
      <c r="O142" s="345"/>
      <c r="P142" s="345"/>
      <c r="Q142" s="346"/>
      <c r="R142" s="136"/>
      <c r="AG142" s="65"/>
    </row>
    <row r="143" spans="2:33" x14ac:dyDescent="0.25">
      <c r="B143" s="347">
        <v>46447</v>
      </c>
      <c r="C143" s="133" t="s">
        <v>531</v>
      </c>
      <c r="D143" s="134" t="s">
        <v>432</v>
      </c>
      <c r="E143" s="135"/>
      <c r="F143" s="136">
        <v>4371.01</v>
      </c>
      <c r="G143" s="136">
        <v>4738.82</v>
      </c>
      <c r="H143" s="136">
        <v>5232.3100000000004</v>
      </c>
      <c r="I143" s="136">
        <v>5536.06</v>
      </c>
      <c r="J143" s="136">
        <v>6143.43</v>
      </c>
      <c r="K143" s="136">
        <v>6500.3</v>
      </c>
      <c r="L143" s="136"/>
      <c r="M143" s="134"/>
      <c r="N143" s="136"/>
      <c r="O143" s="136"/>
      <c r="P143" s="136"/>
      <c r="Q143" s="348"/>
      <c r="R143" s="136"/>
      <c r="AG143" s="65"/>
    </row>
    <row r="144" spans="2:33" x14ac:dyDescent="0.25">
      <c r="B144" s="347">
        <v>46447</v>
      </c>
      <c r="C144" s="133" t="s">
        <v>531</v>
      </c>
      <c r="D144" s="134" t="s">
        <v>436</v>
      </c>
      <c r="E144" s="135"/>
      <c r="F144" s="136">
        <v>4272.8</v>
      </c>
      <c r="G144" s="136">
        <v>4640.1400000000003</v>
      </c>
      <c r="H144" s="136">
        <v>4974.1899999999996</v>
      </c>
      <c r="I144" s="136">
        <v>5384.18</v>
      </c>
      <c r="J144" s="136">
        <v>5839.74</v>
      </c>
      <c r="K144" s="136">
        <v>6113.07</v>
      </c>
      <c r="L144" s="136"/>
      <c r="M144" s="134"/>
      <c r="N144" s="136"/>
      <c r="O144" s="136"/>
      <c r="P144" s="136"/>
      <c r="Q144" s="348"/>
      <c r="R144" s="136"/>
      <c r="AG144" s="65"/>
    </row>
    <row r="145" spans="2:34" x14ac:dyDescent="0.25">
      <c r="B145" s="347">
        <v>46447</v>
      </c>
      <c r="C145" s="133" t="s">
        <v>531</v>
      </c>
      <c r="D145" s="134" t="s">
        <v>442</v>
      </c>
      <c r="E145" s="135">
        <v>0.32529999999999998</v>
      </c>
      <c r="F145" s="136">
        <v>4121.6899999999996</v>
      </c>
      <c r="G145" s="136">
        <v>4473.07</v>
      </c>
      <c r="H145" s="136">
        <v>4776.82</v>
      </c>
      <c r="I145" s="136">
        <v>5126.0600000000004</v>
      </c>
      <c r="J145" s="136">
        <v>5687.9</v>
      </c>
      <c r="K145" s="136">
        <v>5930.83</v>
      </c>
      <c r="L145" s="136"/>
      <c r="M145" s="134"/>
      <c r="N145" s="136"/>
      <c r="O145" s="136"/>
      <c r="P145" s="136"/>
      <c r="Q145" s="348"/>
      <c r="R145" s="136"/>
      <c r="AD145" s="65"/>
      <c r="AE145" s="65"/>
      <c r="AF145" s="65"/>
      <c r="AG145" s="65"/>
      <c r="AH145" s="65"/>
    </row>
    <row r="146" spans="2:34" x14ac:dyDescent="0.25">
      <c r="B146" s="347">
        <v>46447</v>
      </c>
      <c r="C146" s="133" t="s">
        <v>531</v>
      </c>
      <c r="D146" s="134" t="s">
        <v>447</v>
      </c>
      <c r="E146" s="135">
        <v>0.32529999999999998</v>
      </c>
      <c r="F146" s="136">
        <v>4101.2</v>
      </c>
      <c r="G146" s="136">
        <v>4429.46</v>
      </c>
      <c r="H146" s="136">
        <v>4766.9799999999996</v>
      </c>
      <c r="I146" s="136">
        <v>5110.32</v>
      </c>
      <c r="J146" s="136">
        <v>5489.98</v>
      </c>
      <c r="K146" s="136">
        <v>5755.7</v>
      </c>
      <c r="L146" s="136"/>
      <c r="M146" s="134"/>
      <c r="N146" s="136"/>
      <c r="O146" s="136"/>
      <c r="P146" s="136"/>
      <c r="Q146" s="348"/>
      <c r="R146" s="136"/>
      <c r="AB146" s="64"/>
      <c r="AC146" s="65"/>
      <c r="AD146" s="65"/>
      <c r="AE146" s="65"/>
      <c r="AF146" s="65"/>
      <c r="AG146" s="65"/>
      <c r="AH146" s="65"/>
    </row>
    <row r="147" spans="2:34" x14ac:dyDescent="0.25">
      <c r="B147" s="347">
        <v>46447</v>
      </c>
      <c r="C147" s="133" t="s">
        <v>531</v>
      </c>
      <c r="D147" s="134" t="s">
        <v>451</v>
      </c>
      <c r="E147" s="135">
        <v>0.4647</v>
      </c>
      <c r="F147" s="136">
        <v>4035.48</v>
      </c>
      <c r="G147" s="136">
        <v>4323.68</v>
      </c>
      <c r="H147" s="136">
        <v>4700.8599999999997</v>
      </c>
      <c r="I147" s="136">
        <v>5004.54</v>
      </c>
      <c r="J147" s="136">
        <v>5384.18</v>
      </c>
      <c r="K147" s="136">
        <v>5573.98</v>
      </c>
      <c r="L147" s="136"/>
      <c r="M147" s="134"/>
      <c r="N147" s="136"/>
      <c r="O147" s="136"/>
      <c r="P147" s="136"/>
      <c r="Q147" s="348"/>
      <c r="R147" s="136"/>
      <c r="AB147" s="64"/>
      <c r="AC147" s="65"/>
      <c r="AD147" s="65"/>
      <c r="AE147" s="65"/>
      <c r="AF147" s="65"/>
      <c r="AG147" s="65"/>
      <c r="AH147" s="65"/>
    </row>
    <row r="148" spans="2:34" x14ac:dyDescent="0.25">
      <c r="B148" s="347">
        <v>46447</v>
      </c>
      <c r="C148" s="133" t="s">
        <v>531</v>
      </c>
      <c r="D148" s="134" t="s">
        <v>455</v>
      </c>
      <c r="E148" s="135">
        <v>0.4647</v>
      </c>
      <c r="F148" s="136">
        <v>3983.09</v>
      </c>
      <c r="G148" s="136">
        <v>4312.05</v>
      </c>
      <c r="H148" s="136">
        <v>4673.7</v>
      </c>
      <c r="I148" s="136">
        <v>4992.58</v>
      </c>
      <c r="J148" s="136">
        <v>5387.42</v>
      </c>
      <c r="K148" s="136">
        <v>5554.46</v>
      </c>
      <c r="L148" s="136"/>
      <c r="M148" s="134"/>
      <c r="N148" s="136"/>
      <c r="O148" s="136"/>
      <c r="P148" s="136"/>
      <c r="Q148" s="348"/>
      <c r="R148" s="136"/>
      <c r="AB148" s="64"/>
      <c r="AC148" s="65"/>
      <c r="AD148" s="65"/>
      <c r="AE148" s="65"/>
      <c r="AF148" s="65"/>
      <c r="AG148" s="65"/>
      <c r="AH148" s="65"/>
    </row>
    <row r="149" spans="2:34" x14ac:dyDescent="0.25">
      <c r="B149" s="347">
        <v>46447</v>
      </c>
      <c r="C149" s="133" t="s">
        <v>531</v>
      </c>
      <c r="D149" s="134" t="s">
        <v>216</v>
      </c>
      <c r="E149" s="135">
        <v>0.74350000000000005</v>
      </c>
      <c r="F149" s="136">
        <v>3885.57</v>
      </c>
      <c r="G149" s="136">
        <v>4253.87</v>
      </c>
      <c r="H149" s="136">
        <v>4446.75</v>
      </c>
      <c r="I149" s="136">
        <v>4932.66</v>
      </c>
      <c r="J149" s="136">
        <v>5312.32</v>
      </c>
      <c r="K149" s="136">
        <v>5540.09</v>
      </c>
      <c r="L149" s="136"/>
      <c r="M149" s="134"/>
      <c r="N149" s="136"/>
      <c r="O149" s="136"/>
      <c r="P149" s="136"/>
      <c r="Q149" s="348"/>
      <c r="R149" s="136"/>
      <c r="AB149" s="64"/>
      <c r="AC149" s="65"/>
      <c r="AD149" s="65"/>
      <c r="AE149" s="65"/>
      <c r="AF149" s="65"/>
      <c r="AG149" s="65"/>
      <c r="AH149" s="65"/>
    </row>
    <row r="150" spans="2:34" x14ac:dyDescent="0.25">
      <c r="B150" s="347">
        <v>46447</v>
      </c>
      <c r="C150" s="133" t="s">
        <v>531</v>
      </c>
      <c r="D150" s="134" t="s">
        <v>458</v>
      </c>
      <c r="E150" s="135">
        <v>0.74350000000000005</v>
      </c>
      <c r="F150" s="136">
        <v>3810.28</v>
      </c>
      <c r="G150" s="136">
        <v>4176.26</v>
      </c>
      <c r="H150" s="136">
        <v>4367.8999999999996</v>
      </c>
      <c r="I150" s="136">
        <v>4852.72</v>
      </c>
      <c r="J150" s="136">
        <v>5232.3100000000004</v>
      </c>
      <c r="K150" s="136">
        <v>5460.11</v>
      </c>
      <c r="L150" s="136"/>
      <c r="M150" s="134"/>
      <c r="N150" s="136"/>
      <c r="O150" s="136"/>
      <c r="P150" s="136"/>
      <c r="Q150" s="348"/>
      <c r="R150" s="136"/>
      <c r="AB150" s="64"/>
      <c r="AC150" s="65"/>
      <c r="AD150" s="65"/>
      <c r="AE150" s="65"/>
      <c r="AF150" s="65"/>
      <c r="AG150" s="65"/>
      <c r="AH150" s="65"/>
    </row>
    <row r="151" spans="2:34" x14ac:dyDescent="0.25">
      <c r="B151" s="347">
        <v>46447</v>
      </c>
      <c r="C151" s="133" t="s">
        <v>531</v>
      </c>
      <c r="D151" s="134" t="s">
        <v>459</v>
      </c>
      <c r="E151" s="135">
        <v>0.74350000000000005</v>
      </c>
      <c r="F151" s="136">
        <v>3624.39</v>
      </c>
      <c r="G151" s="136">
        <v>3950.19</v>
      </c>
      <c r="H151" s="136">
        <v>4238.8900000000003</v>
      </c>
      <c r="I151" s="136">
        <v>4662.7700000000004</v>
      </c>
      <c r="J151" s="136">
        <v>5061.33</v>
      </c>
      <c r="K151" s="136">
        <v>5368.85</v>
      </c>
      <c r="L151" s="136"/>
      <c r="M151" s="134"/>
      <c r="N151" s="136"/>
      <c r="O151" s="136"/>
      <c r="P151" s="136"/>
      <c r="Q151" s="348"/>
      <c r="R151" s="136"/>
      <c r="AB151" s="64"/>
      <c r="AC151" s="65"/>
      <c r="AD151" s="65"/>
      <c r="AE151" s="65"/>
      <c r="AF151" s="65"/>
      <c r="AG151" s="65"/>
      <c r="AH151" s="65"/>
    </row>
    <row r="152" spans="2:34" x14ac:dyDescent="0.25">
      <c r="B152" s="347">
        <v>46447</v>
      </c>
      <c r="C152" s="133" t="s">
        <v>531</v>
      </c>
      <c r="D152" s="134" t="s">
        <v>214</v>
      </c>
      <c r="E152" s="135">
        <v>0.88139999999999996</v>
      </c>
      <c r="F152" s="136">
        <v>3559.34</v>
      </c>
      <c r="G152" s="136">
        <v>3870.73</v>
      </c>
      <c r="H152" s="136">
        <v>4161.6099999999997</v>
      </c>
      <c r="I152" s="136">
        <v>4584.75</v>
      </c>
      <c r="J152" s="136">
        <v>4981.41</v>
      </c>
      <c r="K152" s="136">
        <v>5285.55</v>
      </c>
      <c r="L152" s="136"/>
      <c r="M152" s="134"/>
      <c r="N152" s="136"/>
      <c r="O152" s="136"/>
      <c r="P152" s="136"/>
      <c r="Q152" s="348"/>
      <c r="R152" s="136"/>
      <c r="AB152" s="64"/>
      <c r="AC152" s="65"/>
      <c r="AD152" s="65"/>
      <c r="AE152" s="65"/>
      <c r="AF152" s="65"/>
      <c r="AG152" s="65"/>
      <c r="AH152" s="65"/>
    </row>
    <row r="153" spans="2:34" x14ac:dyDescent="0.25">
      <c r="B153" s="347">
        <v>46447</v>
      </c>
      <c r="C153" s="133" t="s">
        <v>531</v>
      </c>
      <c r="D153" s="134" t="s">
        <v>215</v>
      </c>
      <c r="E153" s="135">
        <v>0.88139999999999996</v>
      </c>
      <c r="F153" s="136">
        <v>3513.18</v>
      </c>
      <c r="G153" s="136">
        <v>3791.37</v>
      </c>
      <c r="H153" s="136">
        <v>4042.61</v>
      </c>
      <c r="I153" s="136">
        <v>4280.63</v>
      </c>
      <c r="J153" s="136">
        <v>4512.01</v>
      </c>
      <c r="K153" s="136">
        <v>4753.33</v>
      </c>
      <c r="L153" s="136"/>
      <c r="M153" s="134"/>
      <c r="N153" s="136"/>
      <c r="O153" s="136"/>
      <c r="P153" s="136"/>
      <c r="Q153" s="348"/>
      <c r="R153" s="136"/>
      <c r="AB153" s="64"/>
      <c r="AC153" s="65"/>
      <c r="AD153" s="65"/>
      <c r="AE153" s="65"/>
      <c r="AF153" s="65"/>
      <c r="AG153" s="65"/>
      <c r="AH153" s="65"/>
    </row>
    <row r="154" spans="2:34" x14ac:dyDescent="0.25">
      <c r="B154" s="347">
        <v>46447</v>
      </c>
      <c r="C154" s="133" t="s">
        <v>531</v>
      </c>
      <c r="D154" s="134" t="s">
        <v>461</v>
      </c>
      <c r="E154" s="135">
        <v>0.88139999999999996</v>
      </c>
      <c r="F154" s="136">
        <v>3436.43</v>
      </c>
      <c r="G154" s="136">
        <v>3698.41</v>
      </c>
      <c r="H154" s="136">
        <v>3933.01</v>
      </c>
      <c r="I154" s="136">
        <v>4168.8599999999997</v>
      </c>
      <c r="J154" s="136">
        <v>4345.8</v>
      </c>
      <c r="K154" s="136">
        <v>4609.76</v>
      </c>
      <c r="L154" s="136"/>
      <c r="M154" s="134"/>
      <c r="N154" s="136"/>
      <c r="O154" s="136"/>
      <c r="P154" s="136"/>
      <c r="Q154" s="348"/>
      <c r="R154" s="136"/>
      <c r="AB154" s="64"/>
      <c r="AC154" s="65"/>
      <c r="AD154" s="65"/>
      <c r="AE154" s="65"/>
      <c r="AF154" s="65"/>
      <c r="AG154" s="65"/>
      <c r="AH154" s="65"/>
    </row>
    <row r="155" spans="2:34" x14ac:dyDescent="0.25">
      <c r="B155" s="347">
        <v>46447</v>
      </c>
      <c r="C155" s="133" t="s">
        <v>531</v>
      </c>
      <c r="D155" s="134" t="s">
        <v>217</v>
      </c>
      <c r="E155" s="135">
        <v>0.87429999999999997</v>
      </c>
      <c r="F155" s="136">
        <v>3270.41</v>
      </c>
      <c r="G155" s="136">
        <v>3547.82</v>
      </c>
      <c r="H155" s="136">
        <v>3748.71</v>
      </c>
      <c r="I155" s="136">
        <v>3888.76</v>
      </c>
      <c r="J155" s="136">
        <v>4021.47</v>
      </c>
      <c r="K155" s="136">
        <v>4228.18</v>
      </c>
      <c r="L155" s="136"/>
      <c r="M155" s="134"/>
      <c r="N155" s="136"/>
      <c r="O155" s="136"/>
      <c r="P155" s="136"/>
      <c r="Q155" s="348"/>
      <c r="R155" s="136"/>
      <c r="AB155" s="64"/>
      <c r="AC155" s="65"/>
      <c r="AD155" s="65"/>
      <c r="AE155" s="65"/>
      <c r="AF155" s="65"/>
      <c r="AG155" s="65"/>
      <c r="AH155" s="65"/>
    </row>
    <row r="156" spans="2:34" x14ac:dyDescent="0.25">
      <c r="B156" s="347">
        <v>46447</v>
      </c>
      <c r="C156" s="133" t="s">
        <v>531</v>
      </c>
      <c r="D156" s="134" t="s">
        <v>470</v>
      </c>
      <c r="E156" s="135">
        <v>0.87429999999999997</v>
      </c>
      <c r="F156" s="136">
        <v>3079.83</v>
      </c>
      <c r="G156" s="136">
        <v>3357.09</v>
      </c>
      <c r="H156" s="136">
        <v>3549.97</v>
      </c>
      <c r="I156" s="136">
        <v>3727.09</v>
      </c>
      <c r="J156" s="136">
        <v>3809.89</v>
      </c>
      <c r="K156" s="136">
        <v>3909.41</v>
      </c>
      <c r="L156" s="136"/>
      <c r="M156" s="134"/>
      <c r="N156" s="136"/>
      <c r="O156" s="136"/>
      <c r="P156" s="136"/>
      <c r="Q156" s="348"/>
      <c r="R156" s="136"/>
      <c r="AB156" s="64"/>
      <c r="AC156" s="65"/>
      <c r="AD156" s="65"/>
      <c r="AE156" s="65"/>
      <c r="AF156" s="65"/>
      <c r="AG156" s="65"/>
      <c r="AH156" s="65"/>
    </row>
    <row r="157" spans="2:34" ht="15.75" thickBot="1" x14ac:dyDescent="0.3">
      <c r="B157" s="349">
        <v>46447</v>
      </c>
      <c r="C157" s="350" t="s">
        <v>531</v>
      </c>
      <c r="D157" s="351" t="s">
        <v>218</v>
      </c>
      <c r="E157" s="352">
        <v>0.87429999999999997</v>
      </c>
      <c r="F157" s="353">
        <v>2973.88</v>
      </c>
      <c r="G157" s="353">
        <v>3203.28</v>
      </c>
      <c r="H157" s="353">
        <v>3269.13</v>
      </c>
      <c r="I157" s="353">
        <v>3374.49</v>
      </c>
      <c r="J157" s="353">
        <v>3460.1</v>
      </c>
      <c r="K157" s="353">
        <v>3532.54</v>
      </c>
      <c r="L157" s="353"/>
      <c r="M157" s="351"/>
      <c r="N157" s="353"/>
      <c r="O157" s="353"/>
      <c r="P157" s="353"/>
      <c r="Q157" s="354"/>
      <c r="R157" s="136"/>
      <c r="AB157" s="64"/>
      <c r="AC157" s="65"/>
      <c r="AD157" s="65"/>
      <c r="AE157" s="65"/>
      <c r="AF157" s="65"/>
      <c r="AG157" s="65"/>
      <c r="AH157" s="65"/>
    </row>
    <row r="158" spans="2:34" x14ac:dyDescent="0.25">
      <c r="B158" s="154">
        <v>46447</v>
      </c>
      <c r="C158" s="133" t="s">
        <v>529</v>
      </c>
      <c r="D158" s="134" t="s">
        <v>538</v>
      </c>
      <c r="E158" s="135"/>
      <c r="F158" s="136">
        <v>6994.28</v>
      </c>
      <c r="G158" s="136">
        <v>7739.08</v>
      </c>
      <c r="H158" s="136">
        <v>8445.94</v>
      </c>
      <c r="I158" s="136">
        <v>8909.5300000000007</v>
      </c>
      <c r="J158" s="136">
        <v>9023.57</v>
      </c>
      <c r="K158" s="136"/>
      <c r="L158" s="136"/>
      <c r="M158" s="136"/>
      <c r="N158" s="136"/>
      <c r="O158" s="136"/>
      <c r="P158" s="136"/>
      <c r="Q158" s="155"/>
      <c r="R158" s="136"/>
      <c r="AB158" s="64"/>
      <c r="AC158" s="65"/>
      <c r="AD158" s="65"/>
      <c r="AE158" s="65"/>
      <c r="AF158" s="65"/>
      <c r="AH158" s="65"/>
    </row>
    <row r="159" spans="2:34" x14ac:dyDescent="0.25">
      <c r="B159" s="154">
        <v>46447</v>
      </c>
      <c r="C159" s="133" t="s">
        <v>529</v>
      </c>
      <c r="D159" s="134" t="s">
        <v>539</v>
      </c>
      <c r="E159" s="135">
        <v>0.32529999999999998</v>
      </c>
      <c r="F159" s="136">
        <v>5771.55</v>
      </c>
      <c r="G159" s="136">
        <v>6188.65</v>
      </c>
      <c r="H159" s="136">
        <v>6409.05</v>
      </c>
      <c r="I159" s="136">
        <v>7191.91</v>
      </c>
      <c r="J159" s="136">
        <v>7784.71</v>
      </c>
      <c r="K159" s="136">
        <v>8011.61</v>
      </c>
      <c r="L159" s="136"/>
      <c r="M159" s="136"/>
      <c r="N159" s="136"/>
      <c r="O159" s="136"/>
      <c r="P159" s="136"/>
      <c r="Q159" s="155"/>
      <c r="R159" s="136"/>
      <c r="AB159" s="64"/>
      <c r="AC159" s="65"/>
      <c r="AD159" s="65"/>
      <c r="AE159" s="65"/>
      <c r="AF159" s="65"/>
      <c r="AH159" s="65"/>
    </row>
    <row r="160" spans="2:34" x14ac:dyDescent="0.25">
      <c r="B160" s="154">
        <v>46447</v>
      </c>
      <c r="C160" s="133" t="s">
        <v>529</v>
      </c>
      <c r="D160" s="134" t="s">
        <v>540</v>
      </c>
      <c r="E160" s="135">
        <v>0.32529999999999998</v>
      </c>
      <c r="F160" s="136">
        <v>5246.46</v>
      </c>
      <c r="G160" s="136">
        <v>5626.22</v>
      </c>
      <c r="H160" s="136">
        <v>5937.84</v>
      </c>
      <c r="I160" s="136">
        <v>6409.05</v>
      </c>
      <c r="J160" s="136">
        <v>7131.05</v>
      </c>
      <c r="K160" s="136">
        <v>7338.37</v>
      </c>
      <c r="L160" s="136"/>
      <c r="M160" s="136"/>
      <c r="N160" s="136"/>
      <c r="O160" s="136"/>
      <c r="P160" s="136"/>
      <c r="Q160" s="155"/>
      <c r="R160" s="136"/>
      <c r="AB160" s="64"/>
      <c r="AC160" s="65"/>
      <c r="AD160" s="65"/>
      <c r="AE160" s="65"/>
      <c r="AF160" s="65"/>
      <c r="AH160" s="65"/>
    </row>
    <row r="161" spans="2:29" x14ac:dyDescent="0.25">
      <c r="B161" s="154">
        <v>46447</v>
      </c>
      <c r="C161" s="133" t="s">
        <v>529</v>
      </c>
      <c r="D161" s="134" t="s">
        <v>541</v>
      </c>
      <c r="E161" s="135">
        <v>0.4647</v>
      </c>
      <c r="F161" s="136"/>
      <c r="G161" s="136">
        <v>5208.21</v>
      </c>
      <c r="H161" s="136">
        <v>5474.23</v>
      </c>
      <c r="I161" s="136">
        <v>6409.05</v>
      </c>
      <c r="J161" s="136">
        <v>7131.05</v>
      </c>
      <c r="K161" s="136">
        <v>7338.37</v>
      </c>
      <c r="L161" s="136"/>
      <c r="M161" s="136"/>
      <c r="N161" s="136"/>
      <c r="O161" s="136"/>
      <c r="P161" s="136"/>
      <c r="Q161" s="155"/>
      <c r="R161" s="136"/>
      <c r="AB161" s="64"/>
      <c r="AC161" s="65"/>
    </row>
    <row r="162" spans="2:29" x14ac:dyDescent="0.25">
      <c r="B162" s="154">
        <v>46447</v>
      </c>
      <c r="C162" s="133" t="s">
        <v>529</v>
      </c>
      <c r="D162" s="134" t="s">
        <v>542</v>
      </c>
      <c r="E162" s="135">
        <v>0.4647</v>
      </c>
      <c r="F162" s="136">
        <v>4854.5600000000004</v>
      </c>
      <c r="G162" s="136">
        <v>5208.21</v>
      </c>
      <c r="H162" s="136">
        <v>5474.23</v>
      </c>
      <c r="I162" s="136">
        <v>5991.03</v>
      </c>
      <c r="J162" s="136">
        <v>6705.45</v>
      </c>
      <c r="K162" s="136">
        <v>6899.98</v>
      </c>
      <c r="L162" s="136"/>
      <c r="M162" s="136"/>
      <c r="N162" s="136"/>
      <c r="O162" s="136"/>
      <c r="P162" s="136"/>
      <c r="Q162" s="155"/>
      <c r="R162" s="136"/>
    </row>
    <row r="163" spans="2:29" x14ac:dyDescent="0.25">
      <c r="B163" s="154">
        <v>46447</v>
      </c>
      <c r="C163" s="133" t="s">
        <v>529</v>
      </c>
      <c r="D163" s="134" t="s">
        <v>543</v>
      </c>
      <c r="E163" s="135">
        <v>0.4647</v>
      </c>
      <c r="F163" s="136">
        <v>4397.12</v>
      </c>
      <c r="G163" s="136">
        <v>4691.3999999999996</v>
      </c>
      <c r="H163" s="136">
        <v>5314.62</v>
      </c>
      <c r="I163" s="136">
        <v>5861.84</v>
      </c>
      <c r="J163" s="136">
        <v>6568.65</v>
      </c>
      <c r="K163" s="136">
        <v>6759.07</v>
      </c>
      <c r="L163" s="136"/>
      <c r="M163" s="136"/>
      <c r="N163" s="136"/>
      <c r="O163" s="136"/>
      <c r="P163" s="136"/>
      <c r="Q163" s="155"/>
      <c r="R163" s="136"/>
    </row>
    <row r="164" spans="2:29" x14ac:dyDescent="0.25">
      <c r="B164" s="154">
        <v>46447</v>
      </c>
      <c r="C164" s="133" t="s">
        <v>529</v>
      </c>
      <c r="D164" s="134" t="s">
        <v>544</v>
      </c>
      <c r="E164" s="135">
        <v>0.74350000000000005</v>
      </c>
      <c r="F164" s="136">
        <v>4261.92</v>
      </c>
      <c r="G164" s="136">
        <v>4533.76</v>
      </c>
      <c r="H164" s="136">
        <v>4843.3999999999996</v>
      </c>
      <c r="I164" s="136">
        <v>5314.62</v>
      </c>
      <c r="J164" s="136">
        <v>5998.64</v>
      </c>
      <c r="K164" s="136">
        <v>6171.97</v>
      </c>
      <c r="L164" s="136"/>
      <c r="M164" s="136"/>
      <c r="N164" s="136"/>
      <c r="O164" s="136"/>
      <c r="P164" s="136"/>
      <c r="Q164" s="155"/>
      <c r="R164" s="136"/>
    </row>
    <row r="165" spans="2:29" x14ac:dyDescent="0.25">
      <c r="B165" s="154">
        <v>46447</v>
      </c>
      <c r="C165" s="133" t="s">
        <v>529</v>
      </c>
      <c r="D165" s="134" t="s">
        <v>545</v>
      </c>
      <c r="E165" s="135">
        <v>0.74350000000000005</v>
      </c>
      <c r="F165" s="136">
        <v>4119.1899999999996</v>
      </c>
      <c r="G165" s="136">
        <v>4385.95</v>
      </c>
      <c r="H165" s="136">
        <v>4691.3999999999996</v>
      </c>
      <c r="I165" s="136">
        <v>5002.99</v>
      </c>
      <c r="J165" s="136">
        <v>5595.85</v>
      </c>
      <c r="K165" s="136">
        <v>5757.08</v>
      </c>
      <c r="L165" s="136"/>
      <c r="M165" s="136"/>
      <c r="N165" s="136"/>
      <c r="O165" s="136"/>
      <c r="P165" s="136"/>
      <c r="Q165" s="155"/>
      <c r="R165" s="136"/>
    </row>
    <row r="166" spans="2:29" x14ac:dyDescent="0.25">
      <c r="B166" s="154">
        <v>46447</v>
      </c>
      <c r="C166" s="133" t="s">
        <v>529</v>
      </c>
      <c r="D166" s="134" t="s">
        <v>546</v>
      </c>
      <c r="E166" s="135">
        <v>0.74350000000000005</v>
      </c>
      <c r="F166" s="136">
        <v>3692.5</v>
      </c>
      <c r="G166" s="136">
        <v>3948.23</v>
      </c>
      <c r="H166" s="136">
        <v>4115.7700000000004</v>
      </c>
      <c r="I166" s="136">
        <v>4578.7700000000004</v>
      </c>
      <c r="J166" s="136">
        <v>4972.6000000000004</v>
      </c>
      <c r="K166" s="136">
        <v>5115.17</v>
      </c>
      <c r="L166" s="136"/>
      <c r="M166" s="136"/>
      <c r="N166" s="136"/>
      <c r="O166" s="136"/>
      <c r="P166" s="136"/>
      <c r="Q166" s="155"/>
      <c r="R166" s="136"/>
    </row>
    <row r="167" spans="2:29" x14ac:dyDescent="0.25">
      <c r="B167" s="154">
        <v>46447</v>
      </c>
      <c r="C167" s="133" t="s">
        <v>529</v>
      </c>
      <c r="D167" s="134" t="s">
        <v>547</v>
      </c>
      <c r="E167" s="135">
        <v>0.74350000000000005</v>
      </c>
      <c r="F167" s="136">
        <v>3692.5</v>
      </c>
      <c r="G167" s="136">
        <v>3948.23</v>
      </c>
      <c r="H167" s="136">
        <v>4004.09</v>
      </c>
      <c r="I167" s="136">
        <v>4115.7700000000004</v>
      </c>
      <c r="J167" s="136">
        <v>4578.7700000000004</v>
      </c>
      <c r="K167" s="136">
        <v>4708.08</v>
      </c>
      <c r="L167" s="136"/>
      <c r="M167" s="136"/>
      <c r="N167" s="136"/>
      <c r="O167" s="136"/>
      <c r="P167" s="136"/>
      <c r="Q167" s="155"/>
      <c r="R167" s="136"/>
    </row>
    <row r="168" spans="2:29" x14ac:dyDescent="0.25">
      <c r="B168" s="154">
        <v>46447</v>
      </c>
      <c r="C168" s="133" t="s">
        <v>529</v>
      </c>
      <c r="D168" s="134" t="s">
        <v>548</v>
      </c>
      <c r="E168" s="135">
        <v>0.88139999999999996</v>
      </c>
      <c r="F168" s="136">
        <v>3487.91</v>
      </c>
      <c r="G168" s="136">
        <v>3732.2</v>
      </c>
      <c r="H168" s="136">
        <v>3871.43</v>
      </c>
      <c r="I168" s="136">
        <v>4004.09</v>
      </c>
      <c r="J168" s="136">
        <v>4150.7</v>
      </c>
      <c r="K168" s="136">
        <v>4241.4399999999996</v>
      </c>
      <c r="L168" s="136"/>
      <c r="M168" s="136"/>
      <c r="N168" s="136"/>
      <c r="O168" s="136"/>
      <c r="P168" s="136"/>
      <c r="Q168" s="155"/>
      <c r="R168" s="136"/>
    </row>
    <row r="169" spans="2:29" x14ac:dyDescent="0.25">
      <c r="B169" s="154">
        <v>46447</v>
      </c>
      <c r="C169" s="133" t="s">
        <v>529</v>
      </c>
      <c r="D169" s="134" t="s">
        <v>549</v>
      </c>
      <c r="E169" s="135">
        <v>0.88139999999999996</v>
      </c>
      <c r="F169" s="136">
        <v>3300.55</v>
      </c>
      <c r="G169" s="136">
        <v>3539.11</v>
      </c>
      <c r="H169" s="136">
        <v>3718.6</v>
      </c>
      <c r="I169" s="136">
        <v>3857.49</v>
      </c>
      <c r="J169" s="136">
        <v>3969.19</v>
      </c>
      <c r="K169" s="136">
        <v>4066.9</v>
      </c>
      <c r="L169" s="136"/>
      <c r="M169" s="136"/>
      <c r="N169" s="136"/>
      <c r="O169" s="136"/>
      <c r="P169" s="136"/>
      <c r="Q169" s="155"/>
      <c r="R169" s="136"/>
    </row>
    <row r="170" spans="2:29" x14ac:dyDescent="0.25">
      <c r="B170" s="154">
        <v>46447</v>
      </c>
      <c r="C170" s="133" t="s">
        <v>529</v>
      </c>
      <c r="D170" s="134" t="s">
        <v>550</v>
      </c>
      <c r="E170" s="135">
        <v>0.88139999999999996</v>
      </c>
      <c r="F170" s="136">
        <v>3250.3</v>
      </c>
      <c r="G170" s="136">
        <v>3486.44</v>
      </c>
      <c r="H170" s="136">
        <v>3618.14</v>
      </c>
      <c r="I170" s="136">
        <v>3752.78</v>
      </c>
      <c r="J170" s="136">
        <v>3843.51</v>
      </c>
      <c r="K170" s="136">
        <v>3941.24</v>
      </c>
      <c r="L170" s="136"/>
      <c r="M170" s="136"/>
      <c r="N170" s="136"/>
      <c r="O170" s="136"/>
      <c r="P170" s="136"/>
      <c r="Q170" s="155"/>
      <c r="R170" s="136"/>
    </row>
    <row r="171" spans="2:29" x14ac:dyDescent="0.25">
      <c r="B171" s="154">
        <v>46447</v>
      </c>
      <c r="C171" s="133" t="s">
        <v>529</v>
      </c>
      <c r="D171" s="134" t="s">
        <v>551</v>
      </c>
      <c r="E171" s="135">
        <v>0.88139999999999996</v>
      </c>
      <c r="F171" s="136">
        <v>3135.45</v>
      </c>
      <c r="G171" s="136">
        <v>3367.91</v>
      </c>
      <c r="H171" s="136">
        <v>3499.61</v>
      </c>
      <c r="I171" s="136">
        <v>3624.73</v>
      </c>
      <c r="J171" s="136">
        <v>3725.39</v>
      </c>
      <c r="K171" s="136">
        <v>3794.66</v>
      </c>
      <c r="L171" s="136"/>
      <c r="M171" s="136"/>
      <c r="N171" s="136"/>
      <c r="O171" s="136"/>
      <c r="P171" s="136"/>
      <c r="Q171" s="155"/>
      <c r="R171" s="136"/>
    </row>
    <row r="172" spans="2:29" x14ac:dyDescent="0.25">
      <c r="B172" s="154">
        <v>46447</v>
      </c>
      <c r="C172" s="133" t="s">
        <v>529</v>
      </c>
      <c r="D172" s="134" t="s">
        <v>552</v>
      </c>
      <c r="E172" s="135">
        <v>0.87429999999999997</v>
      </c>
      <c r="F172" s="136">
        <v>3008.22</v>
      </c>
      <c r="G172" s="136">
        <v>3242.8</v>
      </c>
      <c r="H172" s="136">
        <v>3407.42</v>
      </c>
      <c r="I172" s="136">
        <v>3499.61</v>
      </c>
      <c r="J172" s="136">
        <v>3591.82</v>
      </c>
      <c r="K172" s="136">
        <v>3651.06</v>
      </c>
      <c r="L172" s="136"/>
      <c r="M172" s="136"/>
      <c r="N172" s="136"/>
      <c r="O172" s="136"/>
      <c r="P172" s="136"/>
      <c r="Q172" s="155"/>
      <c r="R172" s="136"/>
    </row>
    <row r="173" spans="2:29" x14ac:dyDescent="0.25">
      <c r="B173" s="154">
        <v>46447</v>
      </c>
      <c r="C173" s="133" t="s">
        <v>529</v>
      </c>
      <c r="D173" s="134" t="s">
        <v>553</v>
      </c>
      <c r="E173" s="135">
        <v>0.87429999999999997</v>
      </c>
      <c r="F173" s="136">
        <v>2973.88</v>
      </c>
      <c r="G173" s="136">
        <v>3203.28</v>
      </c>
      <c r="H173" s="136">
        <v>3269.13</v>
      </c>
      <c r="I173" s="136">
        <v>3374.49</v>
      </c>
      <c r="J173" s="136">
        <v>3460.1</v>
      </c>
      <c r="K173" s="136">
        <v>3532.54</v>
      </c>
      <c r="L173" s="136"/>
      <c r="M173" s="136"/>
      <c r="N173" s="136"/>
      <c r="O173" s="136"/>
      <c r="P173" s="136"/>
      <c r="Q173" s="155"/>
      <c r="R173" s="136"/>
    </row>
    <row r="174" spans="2:29" x14ac:dyDescent="0.25">
      <c r="B174" s="154">
        <v>46447</v>
      </c>
      <c r="C174" s="133" t="s">
        <v>529</v>
      </c>
      <c r="D174" s="134" t="s">
        <v>554</v>
      </c>
      <c r="E174" s="135">
        <v>0.87429999999999997</v>
      </c>
      <c r="F174" s="136">
        <v>2867.42</v>
      </c>
      <c r="G174" s="136">
        <v>3091.33</v>
      </c>
      <c r="H174" s="136">
        <v>3176.93</v>
      </c>
      <c r="I174" s="136">
        <v>3282.32</v>
      </c>
      <c r="J174" s="136">
        <v>3354.75</v>
      </c>
      <c r="K174" s="136">
        <v>3453.53</v>
      </c>
      <c r="L174" s="136"/>
      <c r="M174" s="136"/>
      <c r="N174" s="136"/>
      <c r="O174" s="136"/>
      <c r="P174" s="136"/>
      <c r="Q174" s="155"/>
      <c r="R174" s="136"/>
    </row>
    <row r="175" spans="2:29" x14ac:dyDescent="0.25">
      <c r="B175" s="154">
        <v>46447</v>
      </c>
      <c r="C175" s="133" t="s">
        <v>529</v>
      </c>
      <c r="D175" s="134" t="s">
        <v>555</v>
      </c>
      <c r="E175" s="135">
        <v>0.87429999999999997</v>
      </c>
      <c r="F175" s="136">
        <v>2797.7</v>
      </c>
      <c r="G175" s="136">
        <v>3012.3</v>
      </c>
      <c r="H175" s="136">
        <v>3078.16</v>
      </c>
      <c r="I175" s="136">
        <v>3144.01</v>
      </c>
      <c r="J175" s="136">
        <v>3295.46</v>
      </c>
      <c r="K175" s="136">
        <v>3453.53</v>
      </c>
      <c r="L175" s="136"/>
      <c r="M175" s="136"/>
      <c r="N175" s="136"/>
      <c r="O175" s="136"/>
      <c r="P175" s="136"/>
      <c r="Q175" s="155"/>
      <c r="R175" s="136"/>
    </row>
    <row r="176" spans="2:29" ht="15.75" thickBot="1" x14ac:dyDescent="0.3">
      <c r="B176" s="156">
        <v>46447</v>
      </c>
      <c r="C176" s="165" t="s">
        <v>529</v>
      </c>
      <c r="D176" s="158" t="s">
        <v>556</v>
      </c>
      <c r="E176" s="170">
        <v>0.87429999999999997</v>
      </c>
      <c r="F176" s="161"/>
      <c r="G176" s="161">
        <v>2585.1799999999998</v>
      </c>
      <c r="H176" s="161">
        <v>2616.36</v>
      </c>
      <c r="I176" s="161">
        <v>2653.82</v>
      </c>
      <c r="J176" s="161">
        <v>2691.28</v>
      </c>
      <c r="K176" s="161">
        <v>2784.91</v>
      </c>
      <c r="L176" s="161"/>
      <c r="M176" s="161"/>
      <c r="N176" s="161"/>
      <c r="O176" s="161"/>
      <c r="P176" s="161"/>
      <c r="Q176" s="162"/>
      <c r="R176" s="136"/>
    </row>
    <row r="177" spans="2:34" x14ac:dyDescent="0.25">
      <c r="B177" s="341">
        <v>46753</v>
      </c>
      <c r="C177" s="342" t="s">
        <v>534</v>
      </c>
      <c r="D177" s="343" t="s">
        <v>428</v>
      </c>
      <c r="E177" s="344"/>
      <c r="F177" s="345">
        <v>4837.63</v>
      </c>
      <c r="G177" s="345">
        <v>4977.91</v>
      </c>
      <c r="H177" s="345">
        <v>5591.42</v>
      </c>
      <c r="I177" s="345">
        <v>6051.52</v>
      </c>
      <c r="J177" s="345">
        <v>6741.69</v>
      </c>
      <c r="K177" s="345">
        <v>7163.44</v>
      </c>
      <c r="L177" s="345"/>
      <c r="M177" s="343"/>
      <c r="N177" s="345"/>
      <c r="O177" s="345"/>
      <c r="P177" s="345"/>
      <c r="Q177" s="346"/>
      <c r="R177" s="136"/>
      <c r="AG177" s="65"/>
    </row>
    <row r="178" spans="2:34" x14ac:dyDescent="0.25">
      <c r="B178" s="347">
        <v>46753</v>
      </c>
      <c r="C178" s="133" t="s">
        <v>534</v>
      </c>
      <c r="D178" s="134" t="s">
        <v>432</v>
      </c>
      <c r="E178" s="135"/>
      <c r="F178" s="136">
        <v>4414.72</v>
      </c>
      <c r="G178" s="136">
        <v>4786.21</v>
      </c>
      <c r="H178" s="136">
        <v>5284.63</v>
      </c>
      <c r="I178" s="136">
        <v>5591.42</v>
      </c>
      <c r="J178" s="136">
        <v>6204.86</v>
      </c>
      <c r="K178" s="136">
        <v>6565.3</v>
      </c>
      <c r="L178" s="136"/>
      <c r="M178" s="134"/>
      <c r="N178" s="136"/>
      <c r="O178" s="136"/>
      <c r="P178" s="136"/>
      <c r="Q178" s="348"/>
      <c r="R178" s="136"/>
      <c r="AG178" s="65"/>
    </row>
    <row r="179" spans="2:34" x14ac:dyDescent="0.25">
      <c r="B179" s="347">
        <v>46753</v>
      </c>
      <c r="C179" s="133" t="s">
        <v>534</v>
      </c>
      <c r="D179" s="134" t="s">
        <v>436</v>
      </c>
      <c r="E179" s="135"/>
      <c r="F179" s="136">
        <v>4315.53</v>
      </c>
      <c r="G179" s="136">
        <v>4686.54</v>
      </c>
      <c r="H179" s="136">
        <v>5023.93</v>
      </c>
      <c r="I179" s="136">
        <v>5438.02</v>
      </c>
      <c r="J179" s="136">
        <v>5898.14</v>
      </c>
      <c r="K179" s="136">
        <v>6174.2</v>
      </c>
      <c r="L179" s="136"/>
      <c r="M179" s="134"/>
      <c r="N179" s="136"/>
      <c r="O179" s="136"/>
      <c r="P179" s="136"/>
      <c r="Q179" s="348"/>
      <c r="R179" s="136"/>
      <c r="AG179" s="65"/>
    </row>
    <row r="180" spans="2:34" x14ac:dyDescent="0.25">
      <c r="B180" s="347">
        <v>46753</v>
      </c>
      <c r="C180" s="133" t="s">
        <v>534</v>
      </c>
      <c r="D180" s="134" t="s">
        <v>442</v>
      </c>
      <c r="E180" s="135">
        <v>0.32529999999999998</v>
      </c>
      <c r="F180" s="136">
        <v>4162.91</v>
      </c>
      <c r="G180" s="136">
        <v>4517.8</v>
      </c>
      <c r="H180" s="136">
        <v>4824.59</v>
      </c>
      <c r="I180" s="136">
        <v>5177.32</v>
      </c>
      <c r="J180" s="136">
        <v>5744.78</v>
      </c>
      <c r="K180" s="136">
        <v>5990.14</v>
      </c>
      <c r="L180" s="136"/>
      <c r="M180" s="134"/>
      <c r="N180" s="136"/>
      <c r="O180" s="136"/>
      <c r="P180" s="136"/>
      <c r="Q180" s="348"/>
      <c r="R180" s="136"/>
      <c r="AD180" s="65"/>
      <c r="AE180" s="65"/>
      <c r="AF180" s="65"/>
      <c r="AG180" s="65"/>
      <c r="AH180" s="65"/>
    </row>
    <row r="181" spans="2:34" x14ac:dyDescent="0.25">
      <c r="B181" s="347">
        <v>46753</v>
      </c>
      <c r="C181" s="133" t="s">
        <v>534</v>
      </c>
      <c r="D181" s="134" t="s">
        <v>447</v>
      </c>
      <c r="E181" s="135">
        <v>0.32529999999999998</v>
      </c>
      <c r="F181" s="136">
        <v>4142.21</v>
      </c>
      <c r="G181" s="136">
        <v>4473.75</v>
      </c>
      <c r="H181" s="136">
        <v>4814.6499999999996</v>
      </c>
      <c r="I181" s="136">
        <v>5161.42</v>
      </c>
      <c r="J181" s="136">
        <v>5544.88</v>
      </c>
      <c r="K181" s="136">
        <v>5813.26</v>
      </c>
      <c r="L181" s="136"/>
      <c r="M181" s="134"/>
      <c r="N181" s="136"/>
      <c r="O181" s="136"/>
      <c r="P181" s="136"/>
      <c r="Q181" s="348"/>
      <c r="R181" s="136"/>
      <c r="AB181" s="64"/>
      <c r="AC181" s="65"/>
      <c r="AD181" s="65"/>
      <c r="AE181" s="65"/>
      <c r="AF181" s="65"/>
      <c r="AG181" s="65"/>
      <c r="AH181" s="65"/>
    </row>
    <row r="182" spans="2:34" x14ac:dyDescent="0.25">
      <c r="B182" s="347">
        <v>46753</v>
      </c>
      <c r="C182" s="133" t="s">
        <v>534</v>
      </c>
      <c r="D182" s="134" t="s">
        <v>451</v>
      </c>
      <c r="E182" s="135">
        <v>0.4647</v>
      </c>
      <c r="F182" s="136">
        <v>4075.83</v>
      </c>
      <c r="G182" s="136">
        <v>4366.92</v>
      </c>
      <c r="H182" s="136">
        <v>4747.87</v>
      </c>
      <c r="I182" s="136">
        <v>5054.59</v>
      </c>
      <c r="J182" s="136">
        <v>5438.02</v>
      </c>
      <c r="K182" s="136">
        <v>5629.72</v>
      </c>
      <c r="L182" s="136"/>
      <c r="M182" s="134"/>
      <c r="N182" s="136"/>
      <c r="O182" s="136"/>
      <c r="P182" s="136"/>
      <c r="Q182" s="348"/>
      <c r="R182" s="136"/>
      <c r="AB182" s="64"/>
      <c r="AC182" s="65"/>
      <c r="AD182" s="65"/>
      <c r="AE182" s="65"/>
      <c r="AF182" s="65"/>
      <c r="AG182" s="65"/>
      <c r="AH182" s="65"/>
    </row>
    <row r="183" spans="2:34" x14ac:dyDescent="0.25">
      <c r="B183" s="347">
        <v>46753</v>
      </c>
      <c r="C183" s="133" t="s">
        <v>534</v>
      </c>
      <c r="D183" s="134" t="s">
        <v>455</v>
      </c>
      <c r="E183" s="135">
        <v>0.4647</v>
      </c>
      <c r="F183" s="136">
        <v>4022.92</v>
      </c>
      <c r="G183" s="136">
        <v>4355.17</v>
      </c>
      <c r="H183" s="136">
        <v>4720.4399999999996</v>
      </c>
      <c r="I183" s="136">
        <v>5042.51</v>
      </c>
      <c r="J183" s="136">
        <v>5441.29</v>
      </c>
      <c r="K183" s="136">
        <v>5610</v>
      </c>
      <c r="L183" s="136"/>
      <c r="M183" s="134"/>
      <c r="N183" s="136"/>
      <c r="O183" s="136"/>
      <c r="P183" s="136"/>
      <c r="Q183" s="348"/>
      <c r="R183" s="136"/>
      <c r="AB183" s="64"/>
      <c r="AC183" s="65"/>
      <c r="AD183" s="65"/>
      <c r="AE183" s="65"/>
      <c r="AF183" s="65"/>
      <c r="AG183" s="65"/>
      <c r="AH183" s="65"/>
    </row>
    <row r="184" spans="2:34" x14ac:dyDescent="0.25">
      <c r="B184" s="347">
        <v>46753</v>
      </c>
      <c r="C184" s="133" t="s">
        <v>534</v>
      </c>
      <c r="D184" s="134" t="s">
        <v>216</v>
      </c>
      <c r="E184" s="135">
        <v>0.74350000000000005</v>
      </c>
      <c r="F184" s="136">
        <v>3924.43</v>
      </c>
      <c r="G184" s="136">
        <v>4296.41</v>
      </c>
      <c r="H184" s="136">
        <v>4491.22</v>
      </c>
      <c r="I184" s="136">
        <v>4981.99</v>
      </c>
      <c r="J184" s="136">
        <v>5365.44</v>
      </c>
      <c r="K184" s="136">
        <v>5595.49</v>
      </c>
      <c r="L184" s="136"/>
      <c r="M184" s="134"/>
      <c r="N184" s="136"/>
      <c r="O184" s="136"/>
      <c r="P184" s="136"/>
      <c r="Q184" s="348"/>
      <c r="R184" s="136"/>
      <c r="AB184" s="64"/>
      <c r="AC184" s="65"/>
      <c r="AD184" s="65"/>
      <c r="AE184" s="65"/>
      <c r="AF184" s="65"/>
      <c r="AG184" s="65"/>
      <c r="AH184" s="65"/>
    </row>
    <row r="185" spans="2:34" x14ac:dyDescent="0.25">
      <c r="B185" s="347">
        <v>46753</v>
      </c>
      <c r="C185" s="133" t="s">
        <v>534</v>
      </c>
      <c r="D185" s="134" t="s">
        <v>458</v>
      </c>
      <c r="E185" s="135">
        <v>0.74350000000000005</v>
      </c>
      <c r="F185" s="136">
        <v>3848.38</v>
      </c>
      <c r="G185" s="136">
        <v>4218.0200000000004</v>
      </c>
      <c r="H185" s="136">
        <v>4411.58</v>
      </c>
      <c r="I185" s="136">
        <v>4901.25</v>
      </c>
      <c r="J185" s="136">
        <v>5284.63</v>
      </c>
      <c r="K185" s="136">
        <v>5514.71</v>
      </c>
      <c r="L185" s="136"/>
      <c r="M185" s="134"/>
      <c r="N185" s="136"/>
      <c r="O185" s="136"/>
      <c r="P185" s="136"/>
      <c r="Q185" s="348"/>
      <c r="R185" s="136"/>
      <c r="AB185" s="64"/>
      <c r="AC185" s="65"/>
      <c r="AD185" s="65"/>
      <c r="AE185" s="65"/>
      <c r="AF185" s="65"/>
      <c r="AG185" s="65"/>
      <c r="AH185" s="65"/>
    </row>
    <row r="186" spans="2:34" x14ac:dyDescent="0.25">
      <c r="B186" s="347">
        <v>46753</v>
      </c>
      <c r="C186" s="133" t="s">
        <v>534</v>
      </c>
      <c r="D186" s="134" t="s">
        <v>459</v>
      </c>
      <c r="E186" s="135">
        <v>0.74350000000000005</v>
      </c>
      <c r="F186" s="136">
        <v>3660.63</v>
      </c>
      <c r="G186" s="136">
        <v>3989.69</v>
      </c>
      <c r="H186" s="136">
        <v>4281.28</v>
      </c>
      <c r="I186" s="136">
        <v>4709.3999999999996</v>
      </c>
      <c r="J186" s="136">
        <v>5111.9399999999996</v>
      </c>
      <c r="K186" s="136">
        <v>5422.54</v>
      </c>
      <c r="L186" s="136"/>
      <c r="M186" s="134"/>
      <c r="N186" s="136"/>
      <c r="O186" s="136"/>
      <c r="P186" s="136"/>
      <c r="Q186" s="348"/>
      <c r="R186" s="136"/>
      <c r="AB186" s="64"/>
      <c r="AC186" s="65"/>
      <c r="AD186" s="65"/>
      <c r="AE186" s="65"/>
      <c r="AF186" s="65"/>
      <c r="AG186" s="65"/>
      <c r="AH186" s="65"/>
    </row>
    <row r="187" spans="2:34" x14ac:dyDescent="0.25">
      <c r="B187" s="347">
        <v>46753</v>
      </c>
      <c r="C187" s="133" t="s">
        <v>534</v>
      </c>
      <c r="D187" s="134" t="s">
        <v>214</v>
      </c>
      <c r="E187" s="135">
        <v>0.88139999999999996</v>
      </c>
      <c r="F187" s="136">
        <v>3594.93</v>
      </c>
      <c r="G187" s="136">
        <v>3909.44</v>
      </c>
      <c r="H187" s="136">
        <v>4203.2299999999996</v>
      </c>
      <c r="I187" s="136">
        <v>4630.6000000000004</v>
      </c>
      <c r="J187" s="136">
        <v>5031.22</v>
      </c>
      <c r="K187" s="136">
        <v>5338.41</v>
      </c>
      <c r="L187" s="136"/>
      <c r="M187" s="134"/>
      <c r="N187" s="136"/>
      <c r="O187" s="136"/>
      <c r="P187" s="136"/>
      <c r="Q187" s="348"/>
      <c r="R187" s="136"/>
      <c r="AB187" s="64"/>
      <c r="AC187" s="65"/>
      <c r="AD187" s="65"/>
      <c r="AE187" s="65"/>
      <c r="AF187" s="65"/>
      <c r="AG187" s="65"/>
      <c r="AH187" s="65"/>
    </row>
    <row r="188" spans="2:34" x14ac:dyDescent="0.25">
      <c r="B188" s="347">
        <v>46753</v>
      </c>
      <c r="C188" s="133" t="s">
        <v>534</v>
      </c>
      <c r="D188" s="134" t="s">
        <v>215</v>
      </c>
      <c r="E188" s="135">
        <v>0.88139999999999996</v>
      </c>
      <c r="F188" s="136">
        <v>3548.31</v>
      </c>
      <c r="G188" s="136">
        <v>3829.28</v>
      </c>
      <c r="H188" s="136">
        <v>4083.04</v>
      </c>
      <c r="I188" s="136">
        <v>4323.4399999999996</v>
      </c>
      <c r="J188" s="136">
        <v>4557.13</v>
      </c>
      <c r="K188" s="136">
        <v>4800.8599999999997</v>
      </c>
      <c r="L188" s="136"/>
      <c r="M188" s="134"/>
      <c r="N188" s="136"/>
      <c r="O188" s="136"/>
      <c r="P188" s="136"/>
      <c r="Q188" s="348"/>
      <c r="R188" s="136"/>
      <c r="AB188" s="64"/>
      <c r="AC188" s="65"/>
      <c r="AD188" s="65"/>
      <c r="AE188" s="65"/>
      <c r="AF188" s="65"/>
      <c r="AG188" s="65"/>
      <c r="AH188" s="65"/>
    </row>
    <row r="189" spans="2:34" x14ac:dyDescent="0.25">
      <c r="B189" s="347">
        <v>46753</v>
      </c>
      <c r="C189" s="133" t="s">
        <v>534</v>
      </c>
      <c r="D189" s="134" t="s">
        <v>461</v>
      </c>
      <c r="E189" s="135">
        <v>0.88139999999999996</v>
      </c>
      <c r="F189" s="136">
        <v>3470.79</v>
      </c>
      <c r="G189" s="136">
        <v>3735.39</v>
      </c>
      <c r="H189" s="136">
        <v>3972.34</v>
      </c>
      <c r="I189" s="136">
        <v>4210.55</v>
      </c>
      <c r="J189" s="136">
        <v>4389.26</v>
      </c>
      <c r="K189" s="136">
        <v>4655.8599999999997</v>
      </c>
      <c r="L189" s="136"/>
      <c r="M189" s="134"/>
      <c r="N189" s="136"/>
      <c r="O189" s="136"/>
      <c r="P189" s="136"/>
      <c r="Q189" s="348"/>
      <c r="R189" s="136"/>
      <c r="AB189" s="64"/>
      <c r="AC189" s="65"/>
      <c r="AD189" s="65"/>
      <c r="AE189" s="65"/>
      <c r="AF189" s="65"/>
      <c r="AG189" s="65"/>
      <c r="AH189" s="65"/>
    </row>
    <row r="190" spans="2:34" x14ac:dyDescent="0.25">
      <c r="B190" s="347">
        <v>46753</v>
      </c>
      <c r="C190" s="133" t="s">
        <v>534</v>
      </c>
      <c r="D190" s="134" t="s">
        <v>217</v>
      </c>
      <c r="E190" s="135">
        <v>0.87429999999999997</v>
      </c>
      <c r="F190" s="136">
        <v>3303.11</v>
      </c>
      <c r="G190" s="136">
        <v>3583.3</v>
      </c>
      <c r="H190" s="136">
        <v>3786.2</v>
      </c>
      <c r="I190" s="136">
        <v>3927.65</v>
      </c>
      <c r="J190" s="136">
        <v>4061.68</v>
      </c>
      <c r="K190" s="136">
        <v>4270.46</v>
      </c>
      <c r="L190" s="136"/>
      <c r="M190" s="134"/>
      <c r="N190" s="136"/>
      <c r="O190" s="136"/>
      <c r="P190" s="136"/>
      <c r="Q190" s="348"/>
      <c r="R190" s="136"/>
      <c r="AB190" s="64"/>
      <c r="AC190" s="65"/>
      <c r="AD190" s="65"/>
      <c r="AE190" s="65"/>
      <c r="AF190" s="65"/>
      <c r="AG190" s="65"/>
      <c r="AH190" s="65"/>
    </row>
    <row r="191" spans="2:34" x14ac:dyDescent="0.25">
      <c r="B191" s="347">
        <v>46753</v>
      </c>
      <c r="C191" s="133" t="s">
        <v>534</v>
      </c>
      <c r="D191" s="134" t="s">
        <v>470</v>
      </c>
      <c r="E191" s="135">
        <v>0.87429999999999997</v>
      </c>
      <c r="F191" s="136">
        <v>3110.63</v>
      </c>
      <c r="G191" s="136">
        <v>3390.66</v>
      </c>
      <c r="H191" s="136">
        <v>3585.47</v>
      </c>
      <c r="I191" s="136">
        <v>3764.36</v>
      </c>
      <c r="J191" s="136">
        <v>3847.99</v>
      </c>
      <c r="K191" s="136">
        <v>3948.5</v>
      </c>
      <c r="L191" s="136"/>
      <c r="M191" s="134"/>
      <c r="N191" s="136"/>
      <c r="O191" s="136"/>
      <c r="P191" s="136"/>
      <c r="Q191" s="348"/>
      <c r="R191" s="136"/>
      <c r="AB191" s="64"/>
      <c r="AC191" s="65"/>
      <c r="AD191" s="65"/>
      <c r="AE191" s="65"/>
      <c r="AF191" s="65"/>
      <c r="AG191" s="65"/>
      <c r="AH191" s="65"/>
    </row>
    <row r="192" spans="2:34" ht="15.75" thickBot="1" x14ac:dyDescent="0.3">
      <c r="B192" s="349">
        <v>46753</v>
      </c>
      <c r="C192" s="350" t="s">
        <v>534</v>
      </c>
      <c r="D192" s="351" t="s">
        <v>218</v>
      </c>
      <c r="E192" s="352">
        <v>0.87429999999999997</v>
      </c>
      <c r="F192" s="353">
        <v>3003.62</v>
      </c>
      <c r="G192" s="353">
        <v>3235.31</v>
      </c>
      <c r="H192" s="353">
        <v>3301.82</v>
      </c>
      <c r="I192" s="353">
        <v>3408.23</v>
      </c>
      <c r="J192" s="353">
        <v>3494.7</v>
      </c>
      <c r="K192" s="353">
        <v>3567.87</v>
      </c>
      <c r="L192" s="353"/>
      <c r="M192" s="351"/>
      <c r="N192" s="353"/>
      <c r="O192" s="353"/>
      <c r="P192" s="353"/>
      <c r="Q192" s="354"/>
      <c r="R192" s="136"/>
      <c r="AB192" s="64"/>
      <c r="AC192" s="65"/>
      <c r="AD192" s="65"/>
      <c r="AE192" s="65"/>
      <c r="AF192" s="65"/>
      <c r="AG192" s="65"/>
      <c r="AH192" s="65"/>
    </row>
    <row r="193" spans="2:34" x14ac:dyDescent="0.25">
      <c r="B193" s="154">
        <v>46753</v>
      </c>
      <c r="C193" s="133" t="s">
        <v>533</v>
      </c>
      <c r="D193" s="134" t="s">
        <v>538</v>
      </c>
      <c r="E193" s="135"/>
      <c r="F193" s="136">
        <v>7064.22</v>
      </c>
      <c r="G193" s="136">
        <v>7816.47</v>
      </c>
      <c r="H193" s="136">
        <v>8530.4</v>
      </c>
      <c r="I193" s="136">
        <v>8998.6299999999992</v>
      </c>
      <c r="J193" s="136">
        <v>9113.81</v>
      </c>
      <c r="K193" s="136"/>
      <c r="L193" s="136"/>
      <c r="M193" s="136"/>
      <c r="N193" s="136"/>
      <c r="O193" s="136"/>
      <c r="P193" s="136"/>
      <c r="Q193" s="155"/>
      <c r="R193" s="136"/>
      <c r="AB193" s="64"/>
      <c r="AC193" s="65"/>
      <c r="AD193" s="65"/>
      <c r="AE193" s="65"/>
      <c r="AF193" s="65"/>
      <c r="AH193" s="65"/>
    </row>
    <row r="194" spans="2:34" x14ac:dyDescent="0.25">
      <c r="B194" s="154">
        <v>46753</v>
      </c>
      <c r="C194" s="133" t="s">
        <v>533</v>
      </c>
      <c r="D194" s="134" t="s">
        <v>539</v>
      </c>
      <c r="E194" s="135">
        <v>0.32529999999999998</v>
      </c>
      <c r="F194" s="136">
        <v>5829.27</v>
      </c>
      <c r="G194" s="136">
        <v>6250.54</v>
      </c>
      <c r="H194" s="136">
        <v>6473.14</v>
      </c>
      <c r="I194" s="136">
        <v>7263.83</v>
      </c>
      <c r="J194" s="136">
        <v>7862.56</v>
      </c>
      <c r="K194" s="136">
        <v>8091.73</v>
      </c>
      <c r="L194" s="136"/>
      <c r="M194" s="136"/>
      <c r="N194" s="136"/>
      <c r="O194" s="136"/>
      <c r="P194" s="136"/>
      <c r="Q194" s="155"/>
      <c r="R194" s="136"/>
      <c r="AB194" s="64"/>
      <c r="AC194" s="65"/>
      <c r="AD194" s="65"/>
      <c r="AE194" s="65"/>
      <c r="AF194" s="65"/>
      <c r="AH194" s="65"/>
    </row>
    <row r="195" spans="2:34" x14ac:dyDescent="0.25">
      <c r="B195" s="154">
        <v>46753</v>
      </c>
      <c r="C195" s="133" t="s">
        <v>533</v>
      </c>
      <c r="D195" s="134" t="s">
        <v>540</v>
      </c>
      <c r="E195" s="135">
        <v>0.32529999999999998</v>
      </c>
      <c r="F195" s="136">
        <v>5298.92</v>
      </c>
      <c r="G195" s="136">
        <v>5682.48</v>
      </c>
      <c r="H195" s="136">
        <v>5997.22</v>
      </c>
      <c r="I195" s="136">
        <v>6473.14</v>
      </c>
      <c r="J195" s="136">
        <v>7202.36</v>
      </c>
      <c r="K195" s="136">
        <v>7411.75</v>
      </c>
      <c r="L195" s="136"/>
      <c r="M195" s="136"/>
      <c r="N195" s="136"/>
      <c r="O195" s="136"/>
      <c r="P195" s="136"/>
      <c r="Q195" s="155"/>
      <c r="R195" s="136"/>
      <c r="AB195" s="64"/>
      <c r="AC195" s="65"/>
      <c r="AD195" s="65"/>
      <c r="AE195" s="65"/>
      <c r="AF195" s="65"/>
      <c r="AH195" s="65"/>
    </row>
    <row r="196" spans="2:34" x14ac:dyDescent="0.25">
      <c r="B196" s="154">
        <v>46753</v>
      </c>
      <c r="C196" s="133" t="s">
        <v>533</v>
      </c>
      <c r="D196" s="134" t="s">
        <v>541</v>
      </c>
      <c r="E196" s="135">
        <v>0.4647</v>
      </c>
      <c r="F196" s="136"/>
      <c r="G196" s="136">
        <v>5260.29</v>
      </c>
      <c r="H196" s="136">
        <v>5528.97</v>
      </c>
      <c r="I196" s="136">
        <v>6473.14</v>
      </c>
      <c r="J196" s="136">
        <v>7202.36</v>
      </c>
      <c r="K196" s="136">
        <v>7411.75</v>
      </c>
      <c r="L196" s="136"/>
      <c r="M196" s="136"/>
      <c r="N196" s="136"/>
      <c r="O196" s="136"/>
      <c r="P196" s="136"/>
      <c r="Q196" s="155"/>
      <c r="R196" s="136"/>
      <c r="AB196" s="64"/>
      <c r="AC196" s="65"/>
    </row>
    <row r="197" spans="2:34" x14ac:dyDescent="0.25">
      <c r="B197" s="154">
        <v>46753</v>
      </c>
      <c r="C197" s="133" t="s">
        <v>533</v>
      </c>
      <c r="D197" s="134" t="s">
        <v>542</v>
      </c>
      <c r="E197" s="135">
        <v>0.4647</v>
      </c>
      <c r="F197" s="136">
        <v>4903.1099999999997</v>
      </c>
      <c r="G197" s="136">
        <v>5260.29</v>
      </c>
      <c r="H197" s="136">
        <v>5528.97</v>
      </c>
      <c r="I197" s="136">
        <v>6050.94</v>
      </c>
      <c r="J197" s="136">
        <v>6772.5</v>
      </c>
      <c r="K197" s="136">
        <v>6968.98</v>
      </c>
      <c r="L197" s="136"/>
      <c r="M197" s="136"/>
      <c r="N197" s="136"/>
      <c r="O197" s="136"/>
      <c r="P197" s="136"/>
      <c r="Q197" s="155"/>
      <c r="R197" s="136"/>
    </row>
    <row r="198" spans="2:34" x14ac:dyDescent="0.25">
      <c r="B198" s="154">
        <v>46753</v>
      </c>
      <c r="C198" s="133" t="s">
        <v>533</v>
      </c>
      <c r="D198" s="134" t="s">
        <v>543</v>
      </c>
      <c r="E198" s="135">
        <v>0.4647</v>
      </c>
      <c r="F198" s="136">
        <v>4441.09</v>
      </c>
      <c r="G198" s="136">
        <v>4738.3100000000004</v>
      </c>
      <c r="H198" s="136">
        <v>5367.77</v>
      </c>
      <c r="I198" s="136">
        <v>5920.46</v>
      </c>
      <c r="J198" s="136">
        <v>6634.34</v>
      </c>
      <c r="K198" s="136">
        <v>6826.66</v>
      </c>
      <c r="L198" s="136"/>
      <c r="M198" s="136"/>
      <c r="N198" s="136"/>
      <c r="O198" s="136"/>
      <c r="P198" s="136"/>
      <c r="Q198" s="155"/>
      <c r="R198" s="136"/>
    </row>
    <row r="199" spans="2:34" x14ac:dyDescent="0.25">
      <c r="B199" s="154">
        <v>46753</v>
      </c>
      <c r="C199" s="133" t="s">
        <v>533</v>
      </c>
      <c r="D199" s="134" t="s">
        <v>544</v>
      </c>
      <c r="E199" s="135">
        <v>0.74350000000000005</v>
      </c>
      <c r="F199" s="136">
        <v>4304.54</v>
      </c>
      <c r="G199" s="136">
        <v>4579.1000000000004</v>
      </c>
      <c r="H199" s="136">
        <v>4891.83</v>
      </c>
      <c r="I199" s="136">
        <v>5367.77</v>
      </c>
      <c r="J199" s="136">
        <v>6058.63</v>
      </c>
      <c r="K199" s="136">
        <v>6233.69</v>
      </c>
      <c r="L199" s="136"/>
      <c r="M199" s="136"/>
      <c r="N199" s="136"/>
      <c r="O199" s="136"/>
      <c r="P199" s="136"/>
      <c r="Q199" s="155"/>
      <c r="R199" s="136"/>
    </row>
    <row r="200" spans="2:34" x14ac:dyDescent="0.25">
      <c r="B200" s="154">
        <v>46753</v>
      </c>
      <c r="C200" s="133" t="s">
        <v>533</v>
      </c>
      <c r="D200" s="134" t="s">
        <v>545</v>
      </c>
      <c r="E200" s="135">
        <v>0.74350000000000005</v>
      </c>
      <c r="F200" s="136">
        <v>4160.38</v>
      </c>
      <c r="G200" s="136">
        <v>4429.8100000000004</v>
      </c>
      <c r="H200" s="136">
        <v>4738.3100000000004</v>
      </c>
      <c r="I200" s="136">
        <v>5053.0200000000004</v>
      </c>
      <c r="J200" s="136">
        <v>5651.81</v>
      </c>
      <c r="K200" s="136">
        <v>5814.65</v>
      </c>
      <c r="L200" s="136"/>
      <c r="M200" s="136"/>
      <c r="N200" s="136"/>
      <c r="O200" s="136"/>
      <c r="P200" s="136"/>
      <c r="Q200" s="155"/>
      <c r="R200" s="136"/>
    </row>
    <row r="201" spans="2:34" x14ac:dyDescent="0.25">
      <c r="B201" s="154">
        <v>46753</v>
      </c>
      <c r="C201" s="133" t="s">
        <v>533</v>
      </c>
      <c r="D201" s="134" t="s">
        <v>546</v>
      </c>
      <c r="E201" s="135">
        <v>0.74350000000000005</v>
      </c>
      <c r="F201" s="136">
        <v>3729.43</v>
      </c>
      <c r="G201" s="136">
        <v>3987.71</v>
      </c>
      <c r="H201" s="136">
        <v>4156.93</v>
      </c>
      <c r="I201" s="136">
        <v>4624.5600000000004</v>
      </c>
      <c r="J201" s="136">
        <v>5022.33</v>
      </c>
      <c r="K201" s="136">
        <v>5166.32</v>
      </c>
      <c r="L201" s="136"/>
      <c r="M201" s="136"/>
      <c r="N201" s="136"/>
      <c r="O201" s="136"/>
      <c r="P201" s="136"/>
      <c r="Q201" s="155"/>
      <c r="R201" s="136"/>
    </row>
    <row r="202" spans="2:34" x14ac:dyDescent="0.25">
      <c r="B202" s="154">
        <v>46753</v>
      </c>
      <c r="C202" s="133" t="s">
        <v>533</v>
      </c>
      <c r="D202" s="134" t="s">
        <v>547</v>
      </c>
      <c r="E202" s="135">
        <v>0.74350000000000005</v>
      </c>
      <c r="F202" s="136">
        <v>3729.43</v>
      </c>
      <c r="G202" s="136">
        <v>3987.71</v>
      </c>
      <c r="H202" s="136">
        <v>4044.13</v>
      </c>
      <c r="I202" s="136">
        <v>4156.93</v>
      </c>
      <c r="J202" s="136">
        <v>4624.5600000000004</v>
      </c>
      <c r="K202" s="136">
        <v>4755.16</v>
      </c>
      <c r="L202" s="136"/>
      <c r="M202" s="136"/>
      <c r="N202" s="136"/>
      <c r="O202" s="136"/>
      <c r="P202" s="136"/>
      <c r="Q202" s="155"/>
      <c r="R202" s="136"/>
    </row>
    <row r="203" spans="2:34" x14ac:dyDescent="0.25">
      <c r="B203" s="154">
        <v>46753</v>
      </c>
      <c r="C203" s="133" t="s">
        <v>533</v>
      </c>
      <c r="D203" s="134" t="s">
        <v>548</v>
      </c>
      <c r="E203" s="135">
        <v>0.88139999999999996</v>
      </c>
      <c r="F203" s="136">
        <v>3522.79</v>
      </c>
      <c r="G203" s="136">
        <v>3769.52</v>
      </c>
      <c r="H203" s="136">
        <v>3910.14</v>
      </c>
      <c r="I203" s="136">
        <v>4044.13</v>
      </c>
      <c r="J203" s="136">
        <v>4192.21</v>
      </c>
      <c r="K203" s="136">
        <v>4283.8500000000004</v>
      </c>
      <c r="L203" s="136"/>
      <c r="M203" s="136"/>
      <c r="N203" s="136"/>
      <c r="O203" s="136"/>
      <c r="P203" s="136"/>
      <c r="Q203" s="155"/>
      <c r="R203" s="136"/>
    </row>
    <row r="204" spans="2:34" x14ac:dyDescent="0.25">
      <c r="B204" s="154">
        <v>46753</v>
      </c>
      <c r="C204" s="133" t="s">
        <v>533</v>
      </c>
      <c r="D204" s="134" t="s">
        <v>549</v>
      </c>
      <c r="E204" s="135">
        <v>0.88139999999999996</v>
      </c>
      <c r="F204" s="136">
        <v>3333.56</v>
      </c>
      <c r="G204" s="136">
        <v>3574.5</v>
      </c>
      <c r="H204" s="136">
        <v>3755.79</v>
      </c>
      <c r="I204" s="136">
        <v>3896.06</v>
      </c>
      <c r="J204" s="136">
        <v>4008.88</v>
      </c>
      <c r="K204" s="136">
        <v>4107.57</v>
      </c>
      <c r="L204" s="136"/>
      <c r="M204" s="136"/>
      <c r="N204" s="136"/>
      <c r="O204" s="136"/>
      <c r="P204" s="136"/>
      <c r="Q204" s="155"/>
      <c r="R204" s="136"/>
    </row>
    <row r="205" spans="2:34" x14ac:dyDescent="0.25">
      <c r="B205" s="154">
        <v>46753</v>
      </c>
      <c r="C205" s="133" t="s">
        <v>533</v>
      </c>
      <c r="D205" s="134" t="s">
        <v>550</v>
      </c>
      <c r="E205" s="135">
        <v>0.88139999999999996</v>
      </c>
      <c r="F205" s="136">
        <v>3282.8</v>
      </c>
      <c r="G205" s="136">
        <v>3521.3</v>
      </c>
      <c r="H205" s="136">
        <v>3654.32</v>
      </c>
      <c r="I205" s="136">
        <v>3790.31</v>
      </c>
      <c r="J205" s="136">
        <v>3881.95</v>
      </c>
      <c r="K205" s="136">
        <v>3980.65</v>
      </c>
      <c r="L205" s="136"/>
      <c r="M205" s="136"/>
      <c r="N205" s="136"/>
      <c r="O205" s="136"/>
      <c r="P205" s="136"/>
      <c r="Q205" s="155"/>
      <c r="R205" s="136"/>
    </row>
    <row r="206" spans="2:34" x14ac:dyDescent="0.25">
      <c r="B206" s="154">
        <v>46753</v>
      </c>
      <c r="C206" s="133" t="s">
        <v>533</v>
      </c>
      <c r="D206" s="134" t="s">
        <v>551</v>
      </c>
      <c r="E206" s="135">
        <v>0.88139999999999996</v>
      </c>
      <c r="F206" s="136">
        <v>3166.8</v>
      </c>
      <c r="G206" s="136">
        <v>3401.59</v>
      </c>
      <c r="H206" s="136">
        <v>3534.61</v>
      </c>
      <c r="I206" s="136">
        <v>3660.98</v>
      </c>
      <c r="J206" s="136">
        <v>3762.64</v>
      </c>
      <c r="K206" s="136">
        <v>3832.61</v>
      </c>
      <c r="L206" s="136"/>
      <c r="M206" s="136"/>
      <c r="N206" s="136"/>
      <c r="O206" s="136"/>
      <c r="P206" s="136"/>
      <c r="Q206" s="155"/>
      <c r="R206" s="136"/>
    </row>
    <row r="207" spans="2:34" x14ac:dyDescent="0.25">
      <c r="B207" s="154">
        <v>46753</v>
      </c>
      <c r="C207" s="133" t="s">
        <v>533</v>
      </c>
      <c r="D207" s="134" t="s">
        <v>552</v>
      </c>
      <c r="E207" s="135">
        <v>0.87429999999999997</v>
      </c>
      <c r="F207" s="136">
        <v>3038.3</v>
      </c>
      <c r="G207" s="136">
        <v>3275.23</v>
      </c>
      <c r="H207" s="136">
        <v>3441.49</v>
      </c>
      <c r="I207" s="136">
        <v>3534.61</v>
      </c>
      <c r="J207" s="136">
        <v>3627.74</v>
      </c>
      <c r="K207" s="136">
        <v>3687.57</v>
      </c>
      <c r="L207" s="136"/>
      <c r="M207" s="136"/>
      <c r="N207" s="136"/>
      <c r="O207" s="136"/>
      <c r="P207" s="136"/>
      <c r="Q207" s="155"/>
      <c r="R207" s="136"/>
    </row>
    <row r="208" spans="2:34" x14ac:dyDescent="0.25">
      <c r="B208" s="154">
        <v>46753</v>
      </c>
      <c r="C208" s="133" t="s">
        <v>533</v>
      </c>
      <c r="D208" s="134" t="s">
        <v>553</v>
      </c>
      <c r="E208" s="135">
        <v>0.87429999999999997</v>
      </c>
      <c r="F208" s="136">
        <v>3003.62</v>
      </c>
      <c r="G208" s="136">
        <v>3235.31</v>
      </c>
      <c r="H208" s="136">
        <v>3301.82</v>
      </c>
      <c r="I208" s="136">
        <v>3408.23</v>
      </c>
      <c r="J208" s="136">
        <v>3494.7</v>
      </c>
      <c r="K208" s="136">
        <v>3567.87</v>
      </c>
      <c r="L208" s="136"/>
      <c r="M208" s="136"/>
      <c r="N208" s="136"/>
      <c r="O208" s="136"/>
      <c r="P208" s="136"/>
      <c r="Q208" s="155"/>
      <c r="R208" s="136"/>
    </row>
    <row r="209" spans="2:19" x14ac:dyDescent="0.25">
      <c r="B209" s="154">
        <v>46753</v>
      </c>
      <c r="C209" s="133" t="s">
        <v>533</v>
      </c>
      <c r="D209" s="134" t="s">
        <v>554</v>
      </c>
      <c r="E209" s="135">
        <v>0.87429999999999997</v>
      </c>
      <c r="F209" s="136">
        <v>2896.09</v>
      </c>
      <c r="G209" s="136">
        <v>3122.24</v>
      </c>
      <c r="H209" s="136">
        <v>3208.7</v>
      </c>
      <c r="I209" s="136">
        <v>3315.14</v>
      </c>
      <c r="J209" s="136">
        <v>3388.3</v>
      </c>
      <c r="K209" s="136">
        <v>3488.07</v>
      </c>
      <c r="L209" s="136"/>
      <c r="M209" s="136"/>
      <c r="N209" s="136"/>
      <c r="O209" s="136"/>
      <c r="P209" s="136"/>
      <c r="Q209" s="155"/>
      <c r="R209" s="136"/>
    </row>
    <row r="210" spans="2:19" x14ac:dyDescent="0.25">
      <c r="B210" s="154">
        <v>46753</v>
      </c>
      <c r="C210" s="133" t="s">
        <v>533</v>
      </c>
      <c r="D210" s="134" t="s">
        <v>555</v>
      </c>
      <c r="E210" s="135">
        <v>0.87429999999999997</v>
      </c>
      <c r="F210" s="136">
        <v>2825.68</v>
      </c>
      <c r="G210" s="136">
        <v>3042.42</v>
      </c>
      <c r="H210" s="136">
        <v>3108.94</v>
      </c>
      <c r="I210" s="136">
        <v>3175.45</v>
      </c>
      <c r="J210" s="136">
        <v>3328.41</v>
      </c>
      <c r="K210" s="136">
        <v>3488.07</v>
      </c>
      <c r="L210" s="136"/>
      <c r="M210" s="136"/>
      <c r="N210" s="136"/>
      <c r="O210" s="136"/>
      <c r="P210" s="136"/>
      <c r="Q210" s="155"/>
      <c r="R210" s="136"/>
    </row>
    <row r="211" spans="2:19" ht="15.75" thickBot="1" x14ac:dyDescent="0.3">
      <c r="B211" s="156">
        <v>46753</v>
      </c>
      <c r="C211" s="165" t="s">
        <v>533</v>
      </c>
      <c r="D211" s="158" t="s">
        <v>556</v>
      </c>
      <c r="E211" s="170">
        <v>0.87429999999999997</v>
      </c>
      <c r="F211" s="161"/>
      <c r="G211" s="161">
        <v>2611.0300000000002</v>
      </c>
      <c r="H211" s="161">
        <v>2642.52</v>
      </c>
      <c r="I211" s="161">
        <v>2680.36</v>
      </c>
      <c r="J211" s="161">
        <v>2718.19</v>
      </c>
      <c r="K211" s="161">
        <v>2812.76</v>
      </c>
      <c r="L211" s="161"/>
      <c r="M211" s="161"/>
      <c r="N211" s="161"/>
      <c r="O211" s="161"/>
      <c r="P211" s="161"/>
      <c r="Q211" s="162"/>
      <c r="R211" s="136"/>
    </row>
    <row r="212" spans="2:19" x14ac:dyDescent="0.25">
      <c r="B212" s="154">
        <v>45839</v>
      </c>
      <c r="C212" s="133" t="s">
        <v>492</v>
      </c>
      <c r="D212" s="134" t="s">
        <v>428</v>
      </c>
      <c r="E212" s="133"/>
      <c r="F212" s="138">
        <v>4591.95</v>
      </c>
      <c r="G212" s="138">
        <v>4708.9399999999996</v>
      </c>
      <c r="H212" s="138">
        <v>5288.55</v>
      </c>
      <c r="I212" s="138">
        <v>5723.21</v>
      </c>
      <c r="J212" s="138">
        <v>6375.22</v>
      </c>
      <c r="K212" s="138">
        <v>6773.65</v>
      </c>
      <c r="L212" s="134"/>
      <c r="M212" s="136"/>
      <c r="N212" s="136"/>
      <c r="O212" s="136"/>
      <c r="P212" s="136"/>
      <c r="Q212" s="155"/>
      <c r="R212" s="136"/>
    </row>
    <row r="213" spans="2:19" x14ac:dyDescent="0.25">
      <c r="B213" s="154">
        <v>45839</v>
      </c>
      <c r="C213" s="133" t="s">
        <v>492</v>
      </c>
      <c r="D213" s="134" t="s">
        <v>432</v>
      </c>
      <c r="E213" s="133"/>
      <c r="F213" s="138">
        <v>4233.84</v>
      </c>
      <c r="G213" s="138">
        <v>4527.84</v>
      </c>
      <c r="H213" s="138">
        <v>4998.7299999999996</v>
      </c>
      <c r="I213" s="138">
        <v>5288.55</v>
      </c>
      <c r="J213" s="138">
        <v>5868.09</v>
      </c>
      <c r="K213" s="138">
        <v>6208.58</v>
      </c>
      <c r="L213" s="134"/>
      <c r="M213" s="136"/>
      <c r="N213" s="136"/>
      <c r="O213" s="136"/>
      <c r="P213" s="136"/>
      <c r="Q213" s="155"/>
      <c r="R213" s="136"/>
    </row>
    <row r="214" spans="2:19" x14ac:dyDescent="0.25">
      <c r="B214" s="154">
        <v>45839</v>
      </c>
      <c r="C214" s="133" t="s">
        <v>492</v>
      </c>
      <c r="D214" s="134" t="s">
        <v>436</v>
      </c>
      <c r="E214" s="133"/>
      <c r="F214" s="138">
        <v>4147.17</v>
      </c>
      <c r="G214" s="138">
        <v>4433.68</v>
      </c>
      <c r="H214" s="138">
        <v>4752.42</v>
      </c>
      <c r="I214" s="138">
        <v>5143.62</v>
      </c>
      <c r="J214" s="138">
        <v>5578.29</v>
      </c>
      <c r="K214" s="138">
        <v>5839.11</v>
      </c>
      <c r="L214" s="134"/>
      <c r="M214" s="136"/>
      <c r="N214" s="136"/>
      <c r="O214" s="136"/>
      <c r="P214" s="136"/>
      <c r="Q214" s="155"/>
      <c r="R214" s="136"/>
    </row>
    <row r="215" spans="2:19" x14ac:dyDescent="0.25">
      <c r="B215" s="154">
        <v>45839</v>
      </c>
      <c r="C215" s="133" t="s">
        <v>492</v>
      </c>
      <c r="D215" s="134" t="s">
        <v>442</v>
      </c>
      <c r="E215" s="139">
        <v>0.56000000000000005</v>
      </c>
      <c r="F215" s="138">
        <v>4000.66</v>
      </c>
      <c r="G215" s="138">
        <v>4274.25</v>
      </c>
      <c r="H215" s="138">
        <v>4564.08</v>
      </c>
      <c r="I215" s="138">
        <v>4897.32</v>
      </c>
      <c r="J215" s="138">
        <v>5433.43</v>
      </c>
      <c r="K215" s="138">
        <v>5665.23</v>
      </c>
      <c r="L215" s="134"/>
      <c r="M215" s="136"/>
      <c r="N215" s="136"/>
      <c r="O215" s="136"/>
      <c r="P215" s="136"/>
      <c r="Q215" s="155"/>
      <c r="R215" s="136"/>
    </row>
    <row r="216" spans="2:19" ht="18.75" x14ac:dyDescent="0.3">
      <c r="B216" s="154">
        <v>45839</v>
      </c>
      <c r="C216" s="133" t="s">
        <v>492</v>
      </c>
      <c r="D216" s="134" t="s">
        <v>447</v>
      </c>
      <c r="E216" s="139">
        <v>0.56000000000000005</v>
      </c>
      <c r="F216" s="138">
        <v>3962.44</v>
      </c>
      <c r="G216" s="138">
        <v>4232.66</v>
      </c>
      <c r="H216" s="138">
        <v>4554.71</v>
      </c>
      <c r="I216" s="138">
        <v>4882.3</v>
      </c>
      <c r="J216" s="138">
        <v>5244.56</v>
      </c>
      <c r="K216" s="138">
        <v>5498.11</v>
      </c>
      <c r="L216" s="134"/>
      <c r="M216" s="136"/>
      <c r="N216" s="136"/>
      <c r="O216" s="136"/>
      <c r="P216" s="136"/>
      <c r="Q216" s="155"/>
      <c r="R216" s="136"/>
      <c r="S216" s="66"/>
    </row>
    <row r="217" spans="2:19" ht="15" customHeight="1" x14ac:dyDescent="0.25">
      <c r="B217" s="154">
        <v>45839</v>
      </c>
      <c r="C217" s="133" t="s">
        <v>492</v>
      </c>
      <c r="D217" s="134" t="s">
        <v>451</v>
      </c>
      <c r="E217" s="139">
        <v>0.56000000000000005</v>
      </c>
      <c r="F217" s="138">
        <v>3869.68</v>
      </c>
      <c r="G217" s="138">
        <v>4132.9799999999996</v>
      </c>
      <c r="H217" s="138">
        <v>4491.62</v>
      </c>
      <c r="I217" s="138">
        <v>4781.38</v>
      </c>
      <c r="J217" s="138">
        <v>5143.62</v>
      </c>
      <c r="K217" s="138">
        <v>5324.74</v>
      </c>
      <c r="L217" s="134"/>
      <c r="M217" s="136"/>
      <c r="N217" s="136"/>
      <c r="O217" s="136"/>
      <c r="P217" s="136"/>
      <c r="Q217" s="155"/>
      <c r="R217" s="136"/>
      <c r="S217" s="67"/>
    </row>
    <row r="218" spans="2:19" ht="15.75" x14ac:dyDescent="0.25">
      <c r="B218" s="154">
        <v>45839</v>
      </c>
      <c r="C218" s="133" t="s">
        <v>492</v>
      </c>
      <c r="D218" s="134" t="s">
        <v>455</v>
      </c>
      <c r="E218" s="139">
        <v>0.76</v>
      </c>
      <c r="F218" s="138">
        <v>3859.5</v>
      </c>
      <c r="G218" s="138">
        <v>4122.07</v>
      </c>
      <c r="H218" s="138">
        <v>4465.71</v>
      </c>
      <c r="I218" s="138">
        <v>4769.97</v>
      </c>
      <c r="J218" s="138">
        <v>5146.7</v>
      </c>
      <c r="K218" s="138">
        <v>5306.08</v>
      </c>
      <c r="L218" s="134"/>
      <c r="M218" s="136"/>
      <c r="N218" s="136"/>
      <c r="O218" s="136"/>
      <c r="P218" s="136"/>
      <c r="Q218" s="155"/>
      <c r="R218" s="136"/>
      <c r="S218" s="67"/>
    </row>
    <row r="219" spans="2:19" ht="15.75" x14ac:dyDescent="0.25">
      <c r="B219" s="154">
        <v>45839</v>
      </c>
      <c r="C219" s="133" t="s">
        <v>492</v>
      </c>
      <c r="D219" s="134" t="s">
        <v>216</v>
      </c>
      <c r="E219" s="139">
        <v>0.76</v>
      </c>
      <c r="F219" s="138">
        <v>3808.48</v>
      </c>
      <c r="G219" s="138">
        <v>4067.31</v>
      </c>
      <c r="H219" s="138">
        <v>4249.1499999999996</v>
      </c>
      <c r="I219" s="138">
        <v>4712.82</v>
      </c>
      <c r="J219" s="138">
        <v>5075.04</v>
      </c>
      <c r="K219" s="138">
        <v>5292.38</v>
      </c>
      <c r="L219" s="134"/>
      <c r="M219" s="136"/>
      <c r="N219" s="136"/>
      <c r="O219" s="136"/>
      <c r="P219" s="136"/>
      <c r="Q219" s="155"/>
      <c r="R219" s="136"/>
      <c r="S219" s="67"/>
    </row>
    <row r="220" spans="2:19" ht="15.75" x14ac:dyDescent="0.25">
      <c r="B220" s="154">
        <v>45839</v>
      </c>
      <c r="C220" s="133" t="s">
        <v>492</v>
      </c>
      <c r="D220" s="134" t="s">
        <v>458</v>
      </c>
      <c r="E220" s="139">
        <v>0.76</v>
      </c>
      <c r="F220" s="138">
        <v>3741.49</v>
      </c>
      <c r="G220" s="138">
        <v>3994.28</v>
      </c>
      <c r="H220" s="138">
        <v>4174.59</v>
      </c>
      <c r="I220" s="138">
        <v>4636.51</v>
      </c>
      <c r="J220" s="138">
        <v>4998.7299999999996</v>
      </c>
      <c r="K220" s="138">
        <v>5216.07</v>
      </c>
      <c r="L220" s="134"/>
      <c r="M220" s="136"/>
      <c r="N220" s="136"/>
      <c r="O220" s="136"/>
      <c r="P220" s="136"/>
      <c r="Q220" s="155"/>
      <c r="R220" s="136"/>
      <c r="S220" s="67"/>
    </row>
    <row r="221" spans="2:19" ht="15.75" x14ac:dyDescent="0.25">
      <c r="B221" s="154">
        <v>45839</v>
      </c>
      <c r="C221" s="133" t="s">
        <v>492</v>
      </c>
      <c r="D221" s="134" t="s">
        <v>463</v>
      </c>
      <c r="E221" s="139">
        <v>0.76</v>
      </c>
      <c r="F221" s="138">
        <v>3504.81</v>
      </c>
      <c r="G221" s="138">
        <v>3829.79</v>
      </c>
      <c r="H221" s="138">
        <v>3996.37</v>
      </c>
      <c r="I221" s="138">
        <v>4494.03</v>
      </c>
      <c r="J221" s="138">
        <v>4899.97</v>
      </c>
      <c r="K221" s="138">
        <v>5233.3900000000003</v>
      </c>
      <c r="L221" s="134"/>
      <c r="M221" s="136"/>
      <c r="N221" s="136"/>
      <c r="O221" s="136"/>
      <c r="P221" s="136"/>
      <c r="Q221" s="155"/>
      <c r="R221" s="136"/>
      <c r="S221" s="67"/>
    </row>
    <row r="222" spans="2:19" ht="15.75" x14ac:dyDescent="0.25">
      <c r="B222" s="154">
        <v>45839</v>
      </c>
      <c r="C222" s="133" t="s">
        <v>492</v>
      </c>
      <c r="D222" s="134" t="s">
        <v>459</v>
      </c>
      <c r="E222" s="139">
        <v>0.76</v>
      </c>
      <c r="F222" s="138">
        <v>3549.3</v>
      </c>
      <c r="G222" s="138">
        <v>3781.54</v>
      </c>
      <c r="H222" s="138">
        <v>4053.2</v>
      </c>
      <c r="I222" s="138">
        <v>4455.2700000000004</v>
      </c>
      <c r="J222" s="138">
        <v>4835.59</v>
      </c>
      <c r="K222" s="138">
        <v>5128.99</v>
      </c>
      <c r="L222" s="134"/>
      <c r="M222" s="136"/>
      <c r="N222" s="136"/>
      <c r="O222" s="136"/>
      <c r="P222" s="136"/>
      <c r="Q222" s="155"/>
      <c r="R222" s="136"/>
      <c r="S222" s="67"/>
    </row>
    <row r="223" spans="2:19" ht="15.75" x14ac:dyDescent="0.25">
      <c r="B223" s="154">
        <v>45839</v>
      </c>
      <c r="C223" s="133" t="s">
        <v>492</v>
      </c>
      <c r="D223" s="134" t="s">
        <v>214</v>
      </c>
      <c r="E223" s="139">
        <v>0.86</v>
      </c>
      <c r="F223" s="138">
        <v>3481.39</v>
      </c>
      <c r="G223" s="138">
        <v>3708.79</v>
      </c>
      <c r="H223" s="138">
        <v>3980.49</v>
      </c>
      <c r="I223" s="138">
        <v>4380.82</v>
      </c>
      <c r="J223" s="138">
        <v>4759.33</v>
      </c>
      <c r="K223" s="138">
        <v>5049.51</v>
      </c>
      <c r="L223" s="134"/>
      <c r="M223" s="136"/>
      <c r="N223" s="136"/>
      <c r="O223" s="136"/>
      <c r="P223" s="136"/>
      <c r="Q223" s="155"/>
      <c r="R223" s="136"/>
      <c r="S223" s="67"/>
    </row>
    <row r="224" spans="2:19" ht="15.75" x14ac:dyDescent="0.25">
      <c r="B224" s="154">
        <v>45839</v>
      </c>
      <c r="C224" s="133" t="s">
        <v>492</v>
      </c>
      <c r="D224" s="134" t="s">
        <v>215</v>
      </c>
      <c r="E224" s="139">
        <v>0.86</v>
      </c>
      <c r="F224" s="138">
        <v>3413.85</v>
      </c>
      <c r="G224" s="138">
        <v>3636.31</v>
      </c>
      <c r="H224" s="138">
        <v>3868.5</v>
      </c>
      <c r="I224" s="138">
        <v>4092.49</v>
      </c>
      <c r="J224" s="138">
        <v>4311.4399999999996</v>
      </c>
      <c r="K224" s="138">
        <v>4541.67</v>
      </c>
      <c r="L224" s="134"/>
      <c r="M224" s="136"/>
      <c r="N224" s="136"/>
      <c r="O224" s="136"/>
      <c r="P224" s="136"/>
      <c r="Q224" s="155"/>
      <c r="R224" s="136"/>
      <c r="S224" s="67"/>
    </row>
    <row r="225" spans="2:19" ht="15.75" x14ac:dyDescent="0.25">
      <c r="B225" s="154">
        <v>45839</v>
      </c>
      <c r="C225" s="133" t="s">
        <v>492</v>
      </c>
      <c r="D225" s="134" t="s">
        <v>461</v>
      </c>
      <c r="E225" s="139">
        <v>0.86</v>
      </c>
      <c r="F225" s="138">
        <v>3333.59</v>
      </c>
      <c r="G225" s="138">
        <v>3550.19</v>
      </c>
      <c r="H225" s="138">
        <v>3765.7</v>
      </c>
      <c r="I225" s="138">
        <v>3987.31</v>
      </c>
      <c r="J225" s="138">
        <v>4153.8</v>
      </c>
      <c r="K225" s="138">
        <v>4404.6899999999996</v>
      </c>
      <c r="L225" s="134"/>
      <c r="M225" s="136"/>
      <c r="N225" s="136"/>
      <c r="O225" s="136"/>
      <c r="P225" s="136"/>
      <c r="Q225" s="155"/>
      <c r="R225" s="136"/>
      <c r="S225" s="67"/>
    </row>
    <row r="226" spans="2:19" ht="15.75" x14ac:dyDescent="0.25">
      <c r="B226" s="154">
        <v>45839</v>
      </c>
      <c r="C226" s="133" t="s">
        <v>492</v>
      </c>
      <c r="D226" s="134" t="s">
        <v>217</v>
      </c>
      <c r="E226" s="139">
        <v>0.86</v>
      </c>
      <c r="F226" s="138">
        <v>3201.81</v>
      </c>
      <c r="G226" s="138">
        <v>3408.76</v>
      </c>
      <c r="H226" s="138">
        <v>3597.33</v>
      </c>
      <c r="I226" s="138">
        <v>3725.3</v>
      </c>
      <c r="J226" s="138">
        <v>3848.61</v>
      </c>
      <c r="K226" s="138">
        <v>4043.12</v>
      </c>
      <c r="L226" s="134"/>
      <c r="M226" s="136"/>
      <c r="N226" s="136"/>
      <c r="O226" s="136"/>
      <c r="P226" s="136"/>
      <c r="Q226" s="155"/>
      <c r="R226" s="136"/>
      <c r="S226" s="67"/>
    </row>
    <row r="227" spans="2:19" ht="15.75" x14ac:dyDescent="0.25">
      <c r="B227" s="154">
        <v>45839</v>
      </c>
      <c r="C227" s="133" t="s">
        <v>492</v>
      </c>
      <c r="D227" s="134" t="s">
        <v>470</v>
      </c>
      <c r="E227" s="139">
        <v>0.86</v>
      </c>
      <c r="F227" s="138">
        <v>3034.89</v>
      </c>
      <c r="G227" s="138">
        <v>3229.62</v>
      </c>
      <c r="H227" s="138">
        <v>3410.78</v>
      </c>
      <c r="I227" s="138">
        <v>3577.12</v>
      </c>
      <c r="J227" s="138">
        <v>3653.23</v>
      </c>
      <c r="K227" s="138">
        <v>3744.14</v>
      </c>
      <c r="L227" s="134"/>
      <c r="M227" s="136"/>
      <c r="N227" s="136"/>
      <c r="O227" s="136"/>
      <c r="P227" s="136"/>
      <c r="Q227" s="155"/>
      <c r="R227" s="136"/>
      <c r="S227" s="67"/>
    </row>
    <row r="228" spans="2:19" ht="16.5" thickBot="1" x14ac:dyDescent="0.3">
      <c r="B228" s="156">
        <v>45839</v>
      </c>
      <c r="C228" s="165" t="s">
        <v>492</v>
      </c>
      <c r="D228" s="158" t="s">
        <v>218</v>
      </c>
      <c r="E228" s="159">
        <v>0.86</v>
      </c>
      <c r="F228" s="168">
        <v>2829.14</v>
      </c>
      <c r="G228" s="168">
        <v>2948.41</v>
      </c>
      <c r="H228" s="168">
        <v>3036.64</v>
      </c>
      <c r="I228" s="168">
        <v>3132.45</v>
      </c>
      <c r="J228" s="168">
        <v>3240.19</v>
      </c>
      <c r="K228" s="168">
        <v>3347.95</v>
      </c>
      <c r="L228" s="161"/>
      <c r="M228" s="161"/>
      <c r="N228" s="161"/>
      <c r="O228" s="161"/>
      <c r="P228" s="161"/>
      <c r="Q228" s="162"/>
      <c r="R228" s="136"/>
      <c r="S228" s="67"/>
    </row>
    <row r="229" spans="2:19" ht="15.75" x14ac:dyDescent="0.25">
      <c r="B229" s="154">
        <v>46054</v>
      </c>
      <c r="C229" s="133" t="s">
        <v>493</v>
      </c>
      <c r="D229" s="134" t="s">
        <v>428</v>
      </c>
      <c r="E229" s="133"/>
      <c r="F229" s="140">
        <v>4720.5200000000004</v>
      </c>
      <c r="G229" s="140">
        <v>4840.79</v>
      </c>
      <c r="H229" s="140">
        <v>5436.63</v>
      </c>
      <c r="I229" s="140">
        <v>5883.46</v>
      </c>
      <c r="J229" s="140">
        <v>6553.73</v>
      </c>
      <c r="K229" s="140">
        <v>6963.31</v>
      </c>
      <c r="L229" s="136"/>
      <c r="M229" s="136"/>
      <c r="N229" s="136"/>
      <c r="O229" s="136"/>
      <c r="P229" s="136"/>
      <c r="Q229" s="155"/>
      <c r="R229" s="136"/>
      <c r="S229" s="67"/>
    </row>
    <row r="230" spans="2:19" ht="15.75" x14ac:dyDescent="0.25">
      <c r="B230" s="154">
        <v>46054</v>
      </c>
      <c r="C230" s="133" t="s">
        <v>493</v>
      </c>
      <c r="D230" s="134" t="s">
        <v>432</v>
      </c>
      <c r="E230" s="133"/>
      <c r="F230" s="140">
        <v>4352.3900000000003</v>
      </c>
      <c r="G230" s="140">
        <v>4654.62</v>
      </c>
      <c r="H230" s="140">
        <v>5138.6899999999996</v>
      </c>
      <c r="I230" s="140">
        <v>5436.63</v>
      </c>
      <c r="J230" s="140">
        <v>6032.4</v>
      </c>
      <c r="K230" s="140">
        <v>6382.42</v>
      </c>
      <c r="L230" s="136"/>
      <c r="M230" s="136"/>
      <c r="N230" s="136"/>
      <c r="O230" s="136"/>
      <c r="P230" s="136"/>
      <c r="Q230" s="155"/>
      <c r="R230" s="136"/>
      <c r="S230" s="67"/>
    </row>
    <row r="231" spans="2:19" ht="15.75" x14ac:dyDescent="0.25">
      <c r="B231" s="154">
        <v>46054</v>
      </c>
      <c r="C231" s="133" t="s">
        <v>493</v>
      </c>
      <c r="D231" s="134" t="s">
        <v>436</v>
      </c>
      <c r="E231" s="133"/>
      <c r="F231" s="140">
        <v>4263.29</v>
      </c>
      <c r="G231" s="140">
        <v>4557.82</v>
      </c>
      <c r="H231" s="140">
        <v>4885.49</v>
      </c>
      <c r="I231" s="140">
        <v>5287.64</v>
      </c>
      <c r="J231" s="140">
        <v>5734.48</v>
      </c>
      <c r="K231" s="140">
        <v>6002.61</v>
      </c>
      <c r="L231" s="136"/>
      <c r="M231" s="136"/>
      <c r="N231" s="136"/>
      <c r="O231" s="136"/>
      <c r="P231" s="136"/>
      <c r="Q231" s="155"/>
      <c r="R231" s="136"/>
      <c r="S231" s="67"/>
    </row>
    <row r="232" spans="2:19" ht="15.75" x14ac:dyDescent="0.25">
      <c r="B232" s="154">
        <v>46054</v>
      </c>
      <c r="C232" s="133" t="s">
        <v>493</v>
      </c>
      <c r="D232" s="134" t="s">
        <v>442</v>
      </c>
      <c r="E232" s="139">
        <v>0.56000000000000005</v>
      </c>
      <c r="F232" s="140">
        <v>4112.68</v>
      </c>
      <c r="G232" s="140">
        <v>4393.93</v>
      </c>
      <c r="H232" s="140">
        <v>4691.87</v>
      </c>
      <c r="I232" s="140">
        <v>5034.4399999999996</v>
      </c>
      <c r="J232" s="140">
        <v>5585.57</v>
      </c>
      <c r="K232" s="140">
        <v>5823.86</v>
      </c>
      <c r="L232" s="136"/>
      <c r="M232" s="136"/>
      <c r="N232" s="136"/>
      <c r="O232" s="136"/>
      <c r="P232" s="136"/>
      <c r="Q232" s="155"/>
      <c r="R232" s="136"/>
      <c r="S232" s="67"/>
    </row>
    <row r="233" spans="2:19" ht="15.75" x14ac:dyDescent="0.25">
      <c r="B233" s="154">
        <v>46054</v>
      </c>
      <c r="C233" s="133" t="s">
        <v>493</v>
      </c>
      <c r="D233" s="134" t="s">
        <v>447</v>
      </c>
      <c r="E233" s="139">
        <v>0.56000000000000005</v>
      </c>
      <c r="F233" s="140">
        <v>4073.39</v>
      </c>
      <c r="G233" s="140">
        <v>4351.17</v>
      </c>
      <c r="H233" s="140">
        <v>4682.24</v>
      </c>
      <c r="I233" s="140">
        <v>5019</v>
      </c>
      <c r="J233" s="140">
        <v>5391.41</v>
      </c>
      <c r="K233" s="140">
        <v>5652.06</v>
      </c>
      <c r="L233" s="136"/>
      <c r="M233" s="136"/>
      <c r="N233" s="136"/>
      <c r="O233" s="136"/>
      <c r="P233" s="136"/>
      <c r="Q233" s="155"/>
      <c r="R233" s="136"/>
      <c r="S233" s="67"/>
    </row>
    <row r="234" spans="2:19" x14ac:dyDescent="0.25">
      <c r="B234" s="154">
        <v>46054</v>
      </c>
      <c r="C234" s="133" t="s">
        <v>493</v>
      </c>
      <c r="D234" s="134" t="s">
        <v>451</v>
      </c>
      <c r="E234" s="139">
        <v>0.56000000000000005</v>
      </c>
      <c r="F234" s="140">
        <v>3978.03</v>
      </c>
      <c r="G234" s="140">
        <v>4248.7</v>
      </c>
      <c r="H234" s="140">
        <v>4617.3900000000003</v>
      </c>
      <c r="I234" s="140">
        <v>4915.26</v>
      </c>
      <c r="J234" s="140">
        <v>5287.64</v>
      </c>
      <c r="K234" s="140">
        <v>5473.83</v>
      </c>
      <c r="L234" s="141"/>
      <c r="M234" s="141"/>
      <c r="N234" s="141"/>
      <c r="O234" s="141"/>
      <c r="P234" s="141"/>
      <c r="Q234" s="167"/>
      <c r="R234" s="141"/>
      <c r="S234" s="68"/>
    </row>
    <row r="235" spans="2:19" ht="15.75" x14ac:dyDescent="0.25">
      <c r="B235" s="154">
        <v>46054</v>
      </c>
      <c r="C235" s="133" t="s">
        <v>493</v>
      </c>
      <c r="D235" s="134" t="s">
        <v>455</v>
      </c>
      <c r="E235" s="139">
        <v>0.76</v>
      </c>
      <c r="F235" s="140">
        <v>3967.57</v>
      </c>
      <c r="G235" s="140">
        <v>4237.49</v>
      </c>
      <c r="H235" s="140">
        <v>4590.75</v>
      </c>
      <c r="I235" s="140">
        <v>4903.53</v>
      </c>
      <c r="J235" s="140">
        <v>5290.81</v>
      </c>
      <c r="K235" s="140">
        <v>5454.65</v>
      </c>
      <c r="L235" s="136"/>
      <c r="M235" s="136"/>
      <c r="N235" s="136"/>
      <c r="O235" s="136"/>
      <c r="P235" s="136"/>
      <c r="Q235" s="155"/>
      <c r="R235" s="136"/>
      <c r="S235" s="67"/>
    </row>
    <row r="236" spans="2:19" ht="15.75" x14ac:dyDescent="0.25">
      <c r="B236" s="154">
        <v>46054</v>
      </c>
      <c r="C236" s="133" t="s">
        <v>493</v>
      </c>
      <c r="D236" s="134" t="s">
        <v>216</v>
      </c>
      <c r="E236" s="139">
        <v>0.76</v>
      </c>
      <c r="F236" s="140">
        <v>3915.12</v>
      </c>
      <c r="G236" s="140">
        <v>4181.1899999999996</v>
      </c>
      <c r="H236" s="140">
        <v>4368.13</v>
      </c>
      <c r="I236" s="140">
        <v>4844.78</v>
      </c>
      <c r="J236" s="140">
        <v>5217.1400000000003</v>
      </c>
      <c r="K236" s="140">
        <v>5440.57</v>
      </c>
      <c r="L236" s="136"/>
      <c r="M236" s="136"/>
      <c r="N236" s="136"/>
      <c r="O236" s="136"/>
      <c r="P236" s="136"/>
      <c r="Q236" s="155"/>
      <c r="R236" s="136"/>
      <c r="S236" s="67"/>
    </row>
    <row r="237" spans="2:19" ht="15.75" x14ac:dyDescent="0.25">
      <c r="B237" s="154">
        <v>46054</v>
      </c>
      <c r="C237" s="133" t="s">
        <v>493</v>
      </c>
      <c r="D237" s="134" t="s">
        <v>458</v>
      </c>
      <c r="E237" s="139">
        <v>0.76</v>
      </c>
      <c r="F237" s="140">
        <v>3846.25</v>
      </c>
      <c r="G237" s="140">
        <v>4106.12</v>
      </c>
      <c r="H237" s="140">
        <v>4291.4799999999996</v>
      </c>
      <c r="I237" s="140">
        <v>4766.33</v>
      </c>
      <c r="J237" s="140">
        <v>5138.6899999999996</v>
      </c>
      <c r="K237" s="140">
        <v>5362.12</v>
      </c>
      <c r="L237" s="136"/>
      <c r="M237" s="136"/>
      <c r="N237" s="136"/>
      <c r="O237" s="136"/>
      <c r="P237" s="136"/>
      <c r="Q237" s="155"/>
      <c r="R237" s="136"/>
      <c r="S237" s="67"/>
    </row>
    <row r="238" spans="2:19" ht="15.75" x14ac:dyDescent="0.25">
      <c r="B238" s="154">
        <v>46054</v>
      </c>
      <c r="C238" s="133" t="s">
        <v>493</v>
      </c>
      <c r="D238" s="134" t="s">
        <v>463</v>
      </c>
      <c r="E238" s="139">
        <v>0.76</v>
      </c>
      <c r="F238" s="140">
        <v>3602.94</v>
      </c>
      <c r="G238" s="140">
        <v>3937.02</v>
      </c>
      <c r="H238" s="140">
        <v>4108.2700000000004</v>
      </c>
      <c r="I238" s="140">
        <v>4619.8599999999997</v>
      </c>
      <c r="J238" s="140">
        <v>5037.17</v>
      </c>
      <c r="K238" s="140">
        <v>5379.92</v>
      </c>
      <c r="L238" s="136"/>
      <c r="M238" s="136"/>
      <c r="N238" s="136"/>
      <c r="O238" s="136"/>
      <c r="P238" s="136"/>
      <c r="Q238" s="155"/>
      <c r="R238" s="136"/>
      <c r="S238" s="67"/>
    </row>
    <row r="239" spans="2:19" ht="15.75" x14ac:dyDescent="0.25">
      <c r="B239" s="154">
        <v>46054</v>
      </c>
      <c r="C239" s="133" t="s">
        <v>493</v>
      </c>
      <c r="D239" s="134" t="s">
        <v>459</v>
      </c>
      <c r="E239" s="139">
        <v>0.76</v>
      </c>
      <c r="F239" s="140">
        <v>3648.68</v>
      </c>
      <c r="G239" s="140">
        <v>3887.42</v>
      </c>
      <c r="H239" s="140">
        <v>4166.6899999999996</v>
      </c>
      <c r="I239" s="140">
        <v>4580.0200000000004</v>
      </c>
      <c r="J239" s="140">
        <v>4970.99</v>
      </c>
      <c r="K239" s="140">
        <v>5272.6</v>
      </c>
      <c r="L239" s="136"/>
      <c r="M239" s="136"/>
      <c r="N239" s="136"/>
      <c r="O239" s="136"/>
      <c r="P239" s="136"/>
      <c r="Q239" s="155"/>
      <c r="R239" s="136"/>
      <c r="S239" s="67"/>
    </row>
    <row r="240" spans="2:19" ht="15.75" x14ac:dyDescent="0.25">
      <c r="B240" s="154">
        <v>46054</v>
      </c>
      <c r="C240" s="133" t="s">
        <v>493</v>
      </c>
      <c r="D240" s="134" t="s">
        <v>214</v>
      </c>
      <c r="E240" s="139">
        <v>0.86</v>
      </c>
      <c r="F240" s="140">
        <v>3578.87</v>
      </c>
      <c r="G240" s="140">
        <v>3812.64</v>
      </c>
      <c r="H240" s="140">
        <v>4091.94</v>
      </c>
      <c r="I240" s="140">
        <v>4503.4799999999996</v>
      </c>
      <c r="J240" s="140">
        <v>4892.59</v>
      </c>
      <c r="K240" s="140">
        <v>5190.8999999999996</v>
      </c>
      <c r="L240" s="136"/>
      <c r="M240" s="136"/>
      <c r="N240" s="136"/>
      <c r="O240" s="136"/>
      <c r="P240" s="136"/>
      <c r="Q240" s="155"/>
      <c r="R240" s="136"/>
      <c r="S240" s="67"/>
    </row>
    <row r="241" spans="2:19" ht="15.75" x14ac:dyDescent="0.25">
      <c r="B241" s="154">
        <v>46054</v>
      </c>
      <c r="C241" s="133" t="s">
        <v>493</v>
      </c>
      <c r="D241" s="134" t="s">
        <v>215</v>
      </c>
      <c r="E241" s="139">
        <v>0.86</v>
      </c>
      <c r="F241" s="140">
        <v>3509.44</v>
      </c>
      <c r="G241" s="140">
        <v>3738.13</v>
      </c>
      <c r="H241" s="140">
        <v>3976.82</v>
      </c>
      <c r="I241" s="140">
        <v>4207.08</v>
      </c>
      <c r="J241" s="140">
        <v>4432.16</v>
      </c>
      <c r="K241" s="140">
        <v>4668.84</v>
      </c>
      <c r="L241" s="136"/>
      <c r="M241" s="136"/>
      <c r="N241" s="136"/>
      <c r="O241" s="136"/>
      <c r="P241" s="136"/>
      <c r="Q241" s="155"/>
      <c r="R241" s="136"/>
      <c r="S241" s="67"/>
    </row>
    <row r="242" spans="2:19" ht="15.75" x14ac:dyDescent="0.25">
      <c r="B242" s="154">
        <v>46054</v>
      </c>
      <c r="C242" s="133" t="s">
        <v>493</v>
      </c>
      <c r="D242" s="134" t="s">
        <v>461</v>
      </c>
      <c r="E242" s="139">
        <v>0.86</v>
      </c>
      <c r="F242" s="140">
        <v>3426.93</v>
      </c>
      <c r="G242" s="140">
        <v>3649.6</v>
      </c>
      <c r="H242" s="140">
        <v>3871.14</v>
      </c>
      <c r="I242" s="140">
        <v>4098.95</v>
      </c>
      <c r="J242" s="140">
        <v>4270.1099999999997</v>
      </c>
      <c r="K242" s="140">
        <v>4528.0200000000004</v>
      </c>
      <c r="L242" s="136"/>
      <c r="M242" s="136"/>
      <c r="N242" s="136"/>
      <c r="O242" s="136"/>
      <c r="P242" s="136"/>
      <c r="Q242" s="155"/>
      <c r="R242" s="136"/>
      <c r="S242" s="67"/>
    </row>
    <row r="243" spans="2:19" ht="15.75" x14ac:dyDescent="0.25">
      <c r="B243" s="154">
        <v>46054</v>
      </c>
      <c r="C243" s="133" t="s">
        <v>493</v>
      </c>
      <c r="D243" s="134" t="s">
        <v>217</v>
      </c>
      <c r="E243" s="139">
        <v>0.86</v>
      </c>
      <c r="F243" s="140">
        <v>3291.46</v>
      </c>
      <c r="G243" s="140">
        <v>3504.21</v>
      </c>
      <c r="H243" s="140">
        <v>3698.06</v>
      </c>
      <c r="I243" s="140">
        <v>3829.61</v>
      </c>
      <c r="J243" s="140">
        <v>3956.37</v>
      </c>
      <c r="K243" s="140">
        <v>4156.33</v>
      </c>
      <c r="L243" s="136"/>
      <c r="M243" s="136"/>
      <c r="N243" s="136"/>
      <c r="O243" s="136"/>
      <c r="P243" s="136"/>
      <c r="Q243" s="155"/>
      <c r="R243" s="136"/>
      <c r="S243" s="67"/>
    </row>
    <row r="244" spans="2:19" ht="15.75" x14ac:dyDescent="0.25">
      <c r="B244" s="154">
        <v>46054</v>
      </c>
      <c r="C244" s="133" t="s">
        <v>493</v>
      </c>
      <c r="D244" s="134" t="s">
        <v>470</v>
      </c>
      <c r="E244" s="139">
        <v>0.86</v>
      </c>
      <c r="F244" s="140">
        <v>3119.87</v>
      </c>
      <c r="G244" s="140">
        <v>3320.05</v>
      </c>
      <c r="H244" s="140">
        <v>3506.28</v>
      </c>
      <c r="I244" s="140">
        <v>3677.28</v>
      </c>
      <c r="J244" s="140">
        <v>3755.52</v>
      </c>
      <c r="K244" s="140">
        <v>3848.98</v>
      </c>
      <c r="L244" s="136"/>
      <c r="M244" s="136"/>
      <c r="N244" s="136"/>
      <c r="O244" s="136"/>
      <c r="P244" s="136"/>
      <c r="Q244" s="155"/>
      <c r="R244" s="136"/>
      <c r="S244" s="67"/>
    </row>
    <row r="245" spans="2:19" ht="16.5" thickBot="1" x14ac:dyDescent="0.3">
      <c r="B245" s="156">
        <v>46054</v>
      </c>
      <c r="C245" s="165" t="s">
        <v>493</v>
      </c>
      <c r="D245" s="158" t="s">
        <v>218</v>
      </c>
      <c r="E245" s="159">
        <v>0.86</v>
      </c>
      <c r="F245" s="160">
        <v>2908.36</v>
      </c>
      <c r="G245" s="160">
        <v>3030.97</v>
      </c>
      <c r="H245" s="160">
        <v>3121.67</v>
      </c>
      <c r="I245" s="160">
        <v>3220.16</v>
      </c>
      <c r="J245" s="160">
        <v>3330.92</v>
      </c>
      <c r="K245" s="160">
        <v>3441.69</v>
      </c>
      <c r="L245" s="161"/>
      <c r="M245" s="161"/>
      <c r="N245" s="161"/>
      <c r="O245" s="161"/>
      <c r="P245" s="161"/>
      <c r="Q245" s="162"/>
      <c r="R245" s="136"/>
      <c r="S245" s="67"/>
    </row>
    <row r="246" spans="2:19" ht="15.75" x14ac:dyDescent="0.25">
      <c r="B246" s="154">
        <v>45901</v>
      </c>
      <c r="C246" s="142" t="s">
        <v>503</v>
      </c>
      <c r="D246" s="143" t="s">
        <v>538</v>
      </c>
      <c r="E246" s="139">
        <v>0.9</v>
      </c>
      <c r="F246" s="140">
        <v>6935.32</v>
      </c>
      <c r="G246" s="140">
        <v>7672.99</v>
      </c>
      <c r="H246" s="140">
        <v>8371.89</v>
      </c>
      <c r="I246" s="140">
        <v>8837.76</v>
      </c>
      <c r="J246" s="140">
        <v>8946.51</v>
      </c>
      <c r="K246" s="140"/>
      <c r="L246" s="136"/>
      <c r="M246" s="136"/>
      <c r="N246" s="136"/>
      <c r="O246" s="136"/>
      <c r="P246" s="136"/>
      <c r="Q246" s="155"/>
      <c r="R246" s="136"/>
      <c r="S246" s="67"/>
    </row>
    <row r="247" spans="2:19" ht="15.75" x14ac:dyDescent="0.25">
      <c r="B247" s="154">
        <v>45901</v>
      </c>
      <c r="C247" s="142" t="s">
        <v>503</v>
      </c>
      <c r="D247" s="143" t="s">
        <v>539</v>
      </c>
      <c r="E247" s="139">
        <v>0.9</v>
      </c>
      <c r="F247" s="140">
        <v>5696.39</v>
      </c>
      <c r="G247" s="140">
        <v>6068.87</v>
      </c>
      <c r="H247" s="140">
        <v>6484.39</v>
      </c>
      <c r="I247" s="140">
        <v>7051.64</v>
      </c>
      <c r="J247" s="140">
        <v>7635.14</v>
      </c>
      <c r="K247" s="140">
        <v>8019.05</v>
      </c>
      <c r="L247" s="136"/>
      <c r="M247" s="136"/>
      <c r="N247" s="136"/>
      <c r="O247" s="136"/>
      <c r="P247" s="136"/>
      <c r="Q247" s="155"/>
      <c r="R247" s="136"/>
      <c r="S247" s="67"/>
    </row>
    <row r="248" spans="2:19" ht="15.75" x14ac:dyDescent="0.25">
      <c r="B248" s="154">
        <v>45901</v>
      </c>
      <c r="C248" s="142" t="s">
        <v>503</v>
      </c>
      <c r="D248" s="143" t="s">
        <v>540</v>
      </c>
      <c r="E248" s="139">
        <v>0.9</v>
      </c>
      <c r="F248" s="140">
        <v>5178.74</v>
      </c>
      <c r="G248" s="140">
        <v>5516.06</v>
      </c>
      <c r="H248" s="140">
        <v>5956.55</v>
      </c>
      <c r="I248" s="140">
        <v>6445.34</v>
      </c>
      <c r="J248" s="140">
        <v>6990.23</v>
      </c>
      <c r="K248" s="140">
        <v>7381.42</v>
      </c>
      <c r="L248" s="136"/>
      <c r="M248" s="136"/>
      <c r="N248" s="136"/>
      <c r="O248" s="136"/>
      <c r="P248" s="136"/>
      <c r="Q248" s="155"/>
      <c r="R248" s="136"/>
      <c r="S248" s="67"/>
    </row>
    <row r="249" spans="2:19" ht="15.75" x14ac:dyDescent="0.25">
      <c r="B249" s="154">
        <v>45901</v>
      </c>
      <c r="C249" s="142" t="s">
        <v>503</v>
      </c>
      <c r="D249" s="143" t="s">
        <v>542</v>
      </c>
      <c r="E249" s="139">
        <v>0.9</v>
      </c>
      <c r="F249" s="140">
        <v>4790.55</v>
      </c>
      <c r="G249" s="140">
        <v>5160.22</v>
      </c>
      <c r="H249" s="140">
        <v>5581.04</v>
      </c>
      <c r="I249" s="140">
        <v>6037.97</v>
      </c>
      <c r="J249" s="140">
        <v>6575.6</v>
      </c>
      <c r="K249" s="140">
        <v>6867.38</v>
      </c>
      <c r="L249" s="136"/>
      <c r="M249" s="136"/>
      <c r="N249" s="136"/>
      <c r="O249" s="136"/>
      <c r="P249" s="136"/>
      <c r="Q249" s="155"/>
      <c r="R249" s="136"/>
      <c r="S249" s="67"/>
    </row>
    <row r="250" spans="2:19" ht="15.75" x14ac:dyDescent="0.25">
      <c r="B250" s="154">
        <v>45901</v>
      </c>
      <c r="C250" s="142" t="s">
        <v>503</v>
      </c>
      <c r="D250" s="143" t="s">
        <v>543</v>
      </c>
      <c r="E250" s="139">
        <v>0.9</v>
      </c>
      <c r="F250" s="140">
        <v>4315.3900000000003</v>
      </c>
      <c r="G250" s="140">
        <v>4741.47</v>
      </c>
      <c r="H250" s="140">
        <v>5238.59</v>
      </c>
      <c r="I250" s="140">
        <v>5790.19</v>
      </c>
      <c r="J250" s="140">
        <v>6437.42</v>
      </c>
      <c r="K250" s="140">
        <v>6744.52</v>
      </c>
      <c r="L250" s="136"/>
      <c r="M250" s="136"/>
      <c r="N250" s="136"/>
      <c r="O250" s="136"/>
      <c r="P250" s="136"/>
      <c r="Q250" s="155"/>
      <c r="R250" s="136"/>
      <c r="S250" s="67"/>
    </row>
    <row r="251" spans="2:19" ht="15.75" x14ac:dyDescent="0.25">
      <c r="B251" s="154">
        <v>45901</v>
      </c>
      <c r="C251" s="142" t="s">
        <v>503</v>
      </c>
      <c r="D251" s="143" t="s">
        <v>544</v>
      </c>
      <c r="E251" s="139">
        <v>0.9</v>
      </c>
      <c r="F251" s="140">
        <v>4169.57</v>
      </c>
      <c r="G251" s="140">
        <v>4564.5200000000004</v>
      </c>
      <c r="H251" s="140">
        <v>4932.1899999999996</v>
      </c>
      <c r="I251" s="140">
        <v>5331.03</v>
      </c>
      <c r="J251" s="140">
        <v>5876.92</v>
      </c>
      <c r="K251" s="140">
        <v>6184.04</v>
      </c>
      <c r="L251" s="136"/>
      <c r="M251" s="136"/>
      <c r="N251" s="136"/>
      <c r="O251" s="136"/>
      <c r="P251" s="136"/>
      <c r="Q251" s="155"/>
      <c r="R251" s="136"/>
      <c r="S251" s="67"/>
    </row>
    <row r="252" spans="2:19" ht="18.75" x14ac:dyDescent="0.3">
      <c r="B252" s="154">
        <v>45901</v>
      </c>
      <c r="C252" s="142" t="s">
        <v>503</v>
      </c>
      <c r="D252" s="143" t="s">
        <v>545</v>
      </c>
      <c r="E252" s="139">
        <v>0.9</v>
      </c>
      <c r="F252" s="140">
        <v>4023.68</v>
      </c>
      <c r="G252" s="140">
        <v>4338.04</v>
      </c>
      <c r="H252" s="140">
        <v>4686.5200000000004</v>
      </c>
      <c r="I252" s="140">
        <v>5064.46</v>
      </c>
      <c r="J252" s="140">
        <v>5485.36</v>
      </c>
      <c r="K252" s="140">
        <v>5623.55</v>
      </c>
      <c r="L252" s="136"/>
      <c r="M252" s="136"/>
      <c r="N252" s="136"/>
      <c r="O252" s="136"/>
      <c r="P252" s="136"/>
      <c r="Q252" s="155"/>
      <c r="R252" s="136"/>
      <c r="S252" s="66"/>
    </row>
    <row r="253" spans="2:19" ht="15.75" x14ac:dyDescent="0.25">
      <c r="B253" s="154">
        <v>45901</v>
      </c>
      <c r="C253" s="142" t="s">
        <v>503</v>
      </c>
      <c r="D253" s="143" t="s">
        <v>557</v>
      </c>
      <c r="E253" s="139">
        <v>0.9</v>
      </c>
      <c r="F253" s="140">
        <v>3682.95</v>
      </c>
      <c r="G253" s="140">
        <v>3938.43</v>
      </c>
      <c r="H253" s="140">
        <v>4103.63</v>
      </c>
      <c r="I253" s="140">
        <v>4584.72</v>
      </c>
      <c r="J253" s="140">
        <v>4866.78</v>
      </c>
      <c r="K253" s="140">
        <v>5193.51</v>
      </c>
      <c r="L253" s="136"/>
      <c r="M253" s="136"/>
      <c r="N253" s="136"/>
      <c r="O253" s="136"/>
      <c r="P253" s="136"/>
      <c r="Q253" s="155"/>
      <c r="R253" s="136"/>
      <c r="S253" s="67"/>
    </row>
    <row r="254" spans="2:19" ht="15.75" x14ac:dyDescent="0.25">
      <c r="B254" s="154">
        <v>45901</v>
      </c>
      <c r="C254" s="142" t="s">
        <v>503</v>
      </c>
      <c r="D254" s="143" t="s">
        <v>547</v>
      </c>
      <c r="E254" s="139">
        <v>0.9</v>
      </c>
      <c r="F254" s="140">
        <v>3682.95</v>
      </c>
      <c r="G254" s="140">
        <v>3938.43</v>
      </c>
      <c r="H254" s="140">
        <v>3938.43</v>
      </c>
      <c r="I254" s="140">
        <v>4103.63</v>
      </c>
      <c r="J254" s="140">
        <v>4103.63</v>
      </c>
      <c r="K254" s="140">
        <v>4584.72</v>
      </c>
      <c r="L254" s="136"/>
      <c r="M254" s="136"/>
      <c r="N254" s="136"/>
      <c r="O254" s="136"/>
      <c r="P254" s="136"/>
      <c r="Q254" s="155"/>
      <c r="R254" s="136"/>
      <c r="S254" s="67"/>
    </row>
    <row r="255" spans="2:19" ht="15.75" x14ac:dyDescent="0.25">
      <c r="B255" s="154">
        <v>45901</v>
      </c>
      <c r="C255" s="142" t="s">
        <v>503</v>
      </c>
      <c r="D255" s="143" t="s">
        <v>546</v>
      </c>
      <c r="E255" s="139">
        <v>0.9</v>
      </c>
      <c r="F255" s="140">
        <v>3397.12</v>
      </c>
      <c r="G255" s="140">
        <v>3602.53</v>
      </c>
      <c r="H255" s="140">
        <v>3938.43</v>
      </c>
      <c r="I255" s="140">
        <v>4103.63</v>
      </c>
      <c r="J255" s="140">
        <v>4103.63</v>
      </c>
      <c r="K255" s="140">
        <v>4584.72</v>
      </c>
      <c r="L255" s="136"/>
      <c r="M255" s="136"/>
      <c r="N255" s="136"/>
      <c r="O255" s="136"/>
      <c r="P255" s="136"/>
      <c r="Q255" s="155"/>
      <c r="R255" s="136"/>
      <c r="S255" s="67"/>
    </row>
    <row r="256" spans="2:19" ht="15.75" x14ac:dyDescent="0.25">
      <c r="B256" s="154">
        <v>45901</v>
      </c>
      <c r="C256" s="142" t="s">
        <v>503</v>
      </c>
      <c r="D256" s="143" t="s">
        <v>558</v>
      </c>
      <c r="E256" s="139">
        <v>0.9</v>
      </c>
      <c r="F256" s="140">
        <v>3608.84</v>
      </c>
      <c r="G256" s="140">
        <v>3608.84</v>
      </c>
      <c r="H256" s="140">
        <v>3766.36</v>
      </c>
      <c r="I256" s="140">
        <v>3974.08</v>
      </c>
      <c r="J256" s="140">
        <v>4144.47</v>
      </c>
      <c r="K256" s="140">
        <v>4380.9799999999996</v>
      </c>
      <c r="L256" s="136"/>
      <c r="M256" s="136"/>
      <c r="N256" s="136"/>
      <c r="O256" s="136"/>
      <c r="P256" s="136"/>
      <c r="Q256" s="155"/>
      <c r="R256" s="136"/>
      <c r="S256" s="67"/>
    </row>
    <row r="257" spans="2:19" ht="15.75" x14ac:dyDescent="0.25">
      <c r="B257" s="154">
        <v>45901</v>
      </c>
      <c r="C257" s="142" t="s">
        <v>503</v>
      </c>
      <c r="D257" s="143" t="s">
        <v>548</v>
      </c>
      <c r="E257" s="139">
        <v>0.9</v>
      </c>
      <c r="F257" s="140">
        <v>3397.12</v>
      </c>
      <c r="G257" s="140">
        <v>3602.53</v>
      </c>
      <c r="H257" s="140">
        <v>3746.22</v>
      </c>
      <c r="I257" s="140">
        <v>3893.94</v>
      </c>
      <c r="J257" s="140">
        <v>4054.54</v>
      </c>
      <c r="K257" s="140">
        <v>4132.75</v>
      </c>
      <c r="L257" s="136"/>
      <c r="M257" s="136"/>
      <c r="N257" s="136"/>
      <c r="O257" s="136"/>
      <c r="P257" s="136"/>
      <c r="Q257" s="155"/>
      <c r="R257" s="136"/>
      <c r="S257" s="67"/>
    </row>
    <row r="258" spans="2:19" ht="15.75" x14ac:dyDescent="0.25">
      <c r="B258" s="154">
        <v>45901</v>
      </c>
      <c r="C258" s="142" t="s">
        <v>503</v>
      </c>
      <c r="D258" s="143" t="s">
        <v>549</v>
      </c>
      <c r="E258" s="139">
        <v>0.9</v>
      </c>
      <c r="F258" s="140">
        <v>3157.42</v>
      </c>
      <c r="G258" s="140">
        <v>3352.15</v>
      </c>
      <c r="H258" s="140">
        <v>3617.48</v>
      </c>
      <c r="I258" s="140">
        <v>3893.94</v>
      </c>
      <c r="J258" s="140">
        <v>4054.54</v>
      </c>
      <c r="K258" s="140">
        <v>4132.75</v>
      </c>
      <c r="L258" s="136"/>
      <c r="M258" s="136"/>
      <c r="N258" s="136"/>
      <c r="O258" s="136"/>
      <c r="P258" s="136"/>
      <c r="Q258" s="155"/>
      <c r="R258" s="136"/>
      <c r="S258" s="67"/>
    </row>
    <row r="259" spans="2:19" ht="15.75" x14ac:dyDescent="0.25">
      <c r="B259" s="154">
        <v>45901</v>
      </c>
      <c r="C259" s="142" t="s">
        <v>503</v>
      </c>
      <c r="D259" s="143" t="s">
        <v>559</v>
      </c>
      <c r="E259" s="139">
        <v>0.9</v>
      </c>
      <c r="F259" s="140">
        <v>3157.42</v>
      </c>
      <c r="G259" s="140">
        <v>3352.15</v>
      </c>
      <c r="H259" s="140">
        <v>3488.72</v>
      </c>
      <c r="I259" s="140">
        <v>3893.94</v>
      </c>
      <c r="J259" s="140">
        <v>4054.54</v>
      </c>
      <c r="K259" s="140">
        <v>4132.75</v>
      </c>
      <c r="L259" s="136"/>
      <c r="M259" s="136"/>
      <c r="N259" s="136"/>
      <c r="O259" s="136"/>
      <c r="P259" s="136"/>
      <c r="Q259" s="155"/>
      <c r="R259" s="136"/>
      <c r="S259" s="67"/>
    </row>
    <row r="260" spans="2:19" ht="15.75" x14ac:dyDescent="0.25">
      <c r="B260" s="154">
        <v>45901</v>
      </c>
      <c r="C260" s="142" t="s">
        <v>503</v>
      </c>
      <c r="D260" s="143" t="s">
        <v>550</v>
      </c>
      <c r="E260" s="139">
        <v>0.9</v>
      </c>
      <c r="F260" s="140">
        <v>3157.42</v>
      </c>
      <c r="G260" s="140">
        <v>3352.15</v>
      </c>
      <c r="H260" s="140">
        <v>3488.72</v>
      </c>
      <c r="I260" s="140">
        <v>3623.87</v>
      </c>
      <c r="J260" s="140">
        <v>3757.56</v>
      </c>
      <c r="K260" s="140">
        <v>3828.31</v>
      </c>
      <c r="L260" s="136"/>
      <c r="M260" s="136"/>
      <c r="N260" s="136"/>
      <c r="O260" s="136"/>
      <c r="P260" s="136"/>
      <c r="Q260" s="155"/>
      <c r="R260" s="136"/>
      <c r="S260" s="67"/>
    </row>
    <row r="261" spans="2:19" ht="15.75" x14ac:dyDescent="0.25">
      <c r="B261" s="154">
        <v>45901</v>
      </c>
      <c r="C261" s="142" t="s">
        <v>503</v>
      </c>
      <c r="D261" s="143" t="s">
        <v>560</v>
      </c>
      <c r="E261" s="139">
        <v>0.9</v>
      </c>
      <c r="F261" s="140">
        <v>3044.22</v>
      </c>
      <c r="G261" s="140">
        <v>3233.12</v>
      </c>
      <c r="H261" s="140">
        <v>3424.73</v>
      </c>
      <c r="I261" s="140">
        <v>3623.87</v>
      </c>
      <c r="J261" s="140">
        <v>3757.56</v>
      </c>
      <c r="K261" s="140">
        <v>3828.31</v>
      </c>
      <c r="L261" s="136"/>
      <c r="M261" s="136"/>
      <c r="N261" s="136"/>
      <c r="O261" s="136"/>
      <c r="P261" s="136"/>
      <c r="Q261" s="155"/>
      <c r="R261" s="136"/>
      <c r="S261" s="67"/>
    </row>
    <row r="262" spans="2:19" ht="15.75" x14ac:dyDescent="0.25">
      <c r="B262" s="154">
        <v>45901</v>
      </c>
      <c r="C262" s="142" t="s">
        <v>503</v>
      </c>
      <c r="D262" s="143" t="s">
        <v>561</v>
      </c>
      <c r="E262" s="139">
        <v>0.9</v>
      </c>
      <c r="F262" s="140">
        <v>3044.22</v>
      </c>
      <c r="G262" s="140">
        <v>3233.12</v>
      </c>
      <c r="H262" s="140">
        <v>3360.71</v>
      </c>
      <c r="I262" s="140">
        <v>3623.87</v>
      </c>
      <c r="J262" s="140">
        <v>3757.56</v>
      </c>
      <c r="K262" s="140">
        <v>3828.31</v>
      </c>
      <c r="L262" s="136"/>
      <c r="M262" s="136"/>
      <c r="N262" s="136"/>
      <c r="O262" s="136"/>
      <c r="P262" s="136"/>
      <c r="Q262" s="155"/>
      <c r="R262" s="136"/>
      <c r="S262" s="67"/>
    </row>
    <row r="263" spans="2:19" ht="15.75" x14ac:dyDescent="0.25">
      <c r="B263" s="154">
        <v>45901</v>
      </c>
      <c r="C263" s="142" t="s">
        <v>503</v>
      </c>
      <c r="D263" s="143" t="s">
        <v>551</v>
      </c>
      <c r="E263" s="139">
        <v>0.9</v>
      </c>
      <c r="F263" s="140">
        <v>3044.22</v>
      </c>
      <c r="G263" s="140">
        <v>3233.12</v>
      </c>
      <c r="H263" s="140">
        <v>3360.71</v>
      </c>
      <c r="I263" s="140">
        <v>3495.85</v>
      </c>
      <c r="J263" s="140">
        <v>3621.41</v>
      </c>
      <c r="K263" s="140">
        <v>3686.39</v>
      </c>
      <c r="L263" s="136"/>
      <c r="M263" s="136"/>
      <c r="N263" s="136"/>
      <c r="O263" s="136"/>
      <c r="P263" s="136"/>
      <c r="Q263" s="155"/>
      <c r="R263" s="136"/>
      <c r="S263" s="67"/>
    </row>
    <row r="264" spans="2:19" ht="15.75" x14ac:dyDescent="0.25">
      <c r="B264" s="154">
        <v>45901</v>
      </c>
      <c r="C264" s="142" t="s">
        <v>503</v>
      </c>
      <c r="D264" s="143" t="s">
        <v>552</v>
      </c>
      <c r="E264" s="139">
        <v>0.9</v>
      </c>
      <c r="F264" s="140">
        <v>2877.69</v>
      </c>
      <c r="G264" s="140">
        <v>3083.3</v>
      </c>
      <c r="H264" s="140">
        <v>3247.02</v>
      </c>
      <c r="I264" s="140">
        <v>3495.85</v>
      </c>
      <c r="J264" s="140">
        <v>3621.41</v>
      </c>
      <c r="K264" s="140">
        <v>3686.39</v>
      </c>
      <c r="L264" s="136"/>
      <c r="M264" s="136"/>
      <c r="N264" s="136"/>
      <c r="O264" s="136"/>
      <c r="P264" s="136"/>
      <c r="Q264" s="155"/>
      <c r="R264" s="136"/>
      <c r="S264" s="67"/>
    </row>
    <row r="265" spans="2:19" ht="15.75" x14ac:dyDescent="0.25">
      <c r="B265" s="154">
        <v>45901</v>
      </c>
      <c r="C265" s="142" t="s">
        <v>503</v>
      </c>
      <c r="D265" s="143" t="s">
        <v>553</v>
      </c>
      <c r="E265" s="139">
        <v>0.9</v>
      </c>
      <c r="F265" s="140">
        <v>2877.69</v>
      </c>
      <c r="G265" s="140">
        <v>3083.3</v>
      </c>
      <c r="H265" s="140">
        <v>3133.31</v>
      </c>
      <c r="I265" s="140">
        <v>3247.68</v>
      </c>
      <c r="J265" s="140">
        <v>3333.48</v>
      </c>
      <c r="K265" s="140">
        <v>3412.12</v>
      </c>
      <c r="L265" s="136"/>
      <c r="M265" s="136"/>
      <c r="N265" s="136"/>
      <c r="O265" s="136"/>
      <c r="P265" s="136"/>
      <c r="Q265" s="155"/>
      <c r="R265" s="136"/>
      <c r="S265" s="67"/>
    </row>
    <row r="266" spans="2:19" ht="15.75" x14ac:dyDescent="0.25">
      <c r="B266" s="154">
        <v>45901</v>
      </c>
      <c r="C266" s="142" t="s">
        <v>503</v>
      </c>
      <c r="D266" s="143" t="s">
        <v>555</v>
      </c>
      <c r="E266" s="139">
        <v>0.9</v>
      </c>
      <c r="F266" s="140">
        <v>2691.27</v>
      </c>
      <c r="G266" s="140">
        <v>2899.34</v>
      </c>
      <c r="H266" s="140">
        <v>2949.76</v>
      </c>
      <c r="I266" s="140">
        <v>3021.75</v>
      </c>
      <c r="J266" s="140">
        <v>3180.03</v>
      </c>
      <c r="K266" s="140">
        <v>3345.57</v>
      </c>
      <c r="L266" s="136"/>
      <c r="M266" s="136"/>
      <c r="N266" s="136"/>
      <c r="O266" s="136"/>
      <c r="P266" s="136"/>
      <c r="Q266" s="155"/>
      <c r="R266" s="136"/>
      <c r="S266" s="67"/>
    </row>
    <row r="267" spans="2:19" ht="16.5" thickBot="1" x14ac:dyDescent="0.3">
      <c r="B267" s="156">
        <v>45901</v>
      </c>
      <c r="C267" s="157" t="s">
        <v>503</v>
      </c>
      <c r="D267" s="166" t="s">
        <v>556</v>
      </c>
      <c r="E267" s="159">
        <v>0.9</v>
      </c>
      <c r="F267" s="160"/>
      <c r="G267" s="160">
        <v>2451.84</v>
      </c>
      <c r="H267" s="160">
        <v>2487.0500000000002</v>
      </c>
      <c r="I267" s="160">
        <v>2531.1</v>
      </c>
      <c r="J267" s="160">
        <v>2572.17</v>
      </c>
      <c r="K267" s="160">
        <v>2677.85</v>
      </c>
      <c r="L267" s="161"/>
      <c r="M267" s="161"/>
      <c r="N267" s="161"/>
      <c r="O267" s="161"/>
      <c r="P267" s="161"/>
      <c r="Q267" s="162"/>
      <c r="R267" s="136"/>
      <c r="S267" s="67"/>
    </row>
    <row r="268" spans="2:19" ht="15.75" x14ac:dyDescent="0.25">
      <c r="B268" s="154">
        <v>46296</v>
      </c>
      <c r="C268" s="142" t="s">
        <v>505</v>
      </c>
      <c r="D268" s="134" t="s">
        <v>538</v>
      </c>
      <c r="E268" s="139">
        <v>0.9</v>
      </c>
      <c r="F268" s="136">
        <v>7129.51</v>
      </c>
      <c r="G268" s="136">
        <v>7887.83</v>
      </c>
      <c r="H268" s="136">
        <v>8606.2999999999993</v>
      </c>
      <c r="I268" s="136">
        <v>9085.2199999999993</v>
      </c>
      <c r="J268" s="136">
        <v>9197.01</v>
      </c>
      <c r="K268" s="136"/>
      <c r="L268" s="136"/>
      <c r="M268" s="136"/>
      <c r="N268" s="136"/>
      <c r="O268" s="136"/>
      <c r="P268" s="136"/>
      <c r="Q268" s="155"/>
      <c r="R268" s="136"/>
      <c r="S268" s="67"/>
    </row>
    <row r="269" spans="2:19" ht="15.75" x14ac:dyDescent="0.25">
      <c r="B269" s="154">
        <v>46296</v>
      </c>
      <c r="C269" s="142" t="s">
        <v>505</v>
      </c>
      <c r="D269" s="134" t="s">
        <v>539</v>
      </c>
      <c r="E269" s="139">
        <v>0.9</v>
      </c>
      <c r="F269" s="136">
        <v>5855.89</v>
      </c>
      <c r="G269" s="136">
        <v>6238.8</v>
      </c>
      <c r="H269" s="136">
        <v>6665.95</v>
      </c>
      <c r="I269" s="136">
        <v>7249.09</v>
      </c>
      <c r="J269" s="136">
        <v>7848.92</v>
      </c>
      <c r="K269" s="136">
        <v>8243.58</v>
      </c>
      <c r="L269" s="136"/>
      <c r="M269" s="136"/>
      <c r="N269" s="136"/>
      <c r="O269" s="136"/>
      <c r="P269" s="136"/>
      <c r="Q269" s="155"/>
      <c r="R269" s="136"/>
      <c r="S269" s="67"/>
    </row>
    <row r="270" spans="2:19" ht="15.75" x14ac:dyDescent="0.25">
      <c r="B270" s="154">
        <v>46296</v>
      </c>
      <c r="C270" s="142" t="s">
        <v>505</v>
      </c>
      <c r="D270" s="134" t="s">
        <v>540</v>
      </c>
      <c r="E270" s="139">
        <v>0.9</v>
      </c>
      <c r="F270" s="136">
        <v>5323.74</v>
      </c>
      <c r="G270" s="136">
        <v>5670.51</v>
      </c>
      <c r="H270" s="136">
        <v>6123.33</v>
      </c>
      <c r="I270" s="136">
        <v>6625.81</v>
      </c>
      <c r="J270" s="136">
        <v>7185.96</v>
      </c>
      <c r="K270" s="136">
        <v>7588.1</v>
      </c>
      <c r="L270" s="136"/>
      <c r="M270" s="136"/>
      <c r="N270" s="136"/>
      <c r="O270" s="136"/>
      <c r="P270" s="136"/>
      <c r="Q270" s="155"/>
      <c r="R270" s="136"/>
      <c r="S270" s="67"/>
    </row>
    <row r="271" spans="2:19" ht="15.75" x14ac:dyDescent="0.25">
      <c r="B271" s="154">
        <v>46296</v>
      </c>
      <c r="C271" s="142" t="s">
        <v>505</v>
      </c>
      <c r="D271" s="134" t="s">
        <v>542</v>
      </c>
      <c r="E271" s="139">
        <v>0.9</v>
      </c>
      <c r="F271" s="136">
        <v>4924.6899999999996</v>
      </c>
      <c r="G271" s="136">
        <v>5304.71</v>
      </c>
      <c r="H271" s="136">
        <v>5737.31</v>
      </c>
      <c r="I271" s="136">
        <v>6207.03</v>
      </c>
      <c r="J271" s="136">
        <v>6759.72</v>
      </c>
      <c r="K271" s="136">
        <v>7059.67</v>
      </c>
      <c r="L271" s="136"/>
      <c r="M271" s="136"/>
      <c r="N271" s="136"/>
      <c r="O271" s="136"/>
      <c r="P271" s="136"/>
      <c r="Q271" s="155"/>
      <c r="R271" s="136"/>
      <c r="S271" s="67"/>
    </row>
    <row r="272" spans="2:19" ht="15.75" x14ac:dyDescent="0.25">
      <c r="B272" s="154">
        <v>46296</v>
      </c>
      <c r="C272" s="142" t="s">
        <v>505</v>
      </c>
      <c r="D272" s="134" t="s">
        <v>543</v>
      </c>
      <c r="E272" s="139">
        <v>0.9</v>
      </c>
      <c r="F272" s="136">
        <v>4436.22</v>
      </c>
      <c r="G272" s="136">
        <v>4874.2299999999996</v>
      </c>
      <c r="H272" s="136">
        <v>5385.27</v>
      </c>
      <c r="I272" s="136">
        <v>5952.32</v>
      </c>
      <c r="J272" s="136">
        <v>6617.67</v>
      </c>
      <c r="K272" s="136">
        <v>6933.37</v>
      </c>
      <c r="L272" s="136"/>
      <c r="M272" s="136"/>
      <c r="N272" s="136"/>
      <c r="O272" s="136"/>
      <c r="P272" s="136"/>
      <c r="Q272" s="155"/>
      <c r="R272" s="136"/>
      <c r="S272" s="67"/>
    </row>
    <row r="273" spans="2:19" ht="15.75" x14ac:dyDescent="0.25">
      <c r="B273" s="154">
        <v>46296</v>
      </c>
      <c r="C273" s="142" t="s">
        <v>505</v>
      </c>
      <c r="D273" s="134" t="s">
        <v>544</v>
      </c>
      <c r="E273" s="139">
        <v>0.9</v>
      </c>
      <c r="F273" s="136">
        <v>4286.32</v>
      </c>
      <c r="G273" s="136">
        <v>4692.33</v>
      </c>
      <c r="H273" s="136">
        <v>5070.29</v>
      </c>
      <c r="I273" s="136">
        <v>5480.3</v>
      </c>
      <c r="J273" s="136">
        <v>6041.47</v>
      </c>
      <c r="K273" s="136">
        <v>6357.19</v>
      </c>
      <c r="L273" s="136"/>
      <c r="M273" s="136"/>
      <c r="N273" s="136"/>
      <c r="O273" s="136"/>
      <c r="P273" s="136"/>
      <c r="Q273" s="155"/>
      <c r="R273" s="136"/>
      <c r="S273" s="67"/>
    </row>
    <row r="274" spans="2:19" ht="18.75" x14ac:dyDescent="0.3">
      <c r="B274" s="154">
        <v>46296</v>
      </c>
      <c r="C274" s="142" t="s">
        <v>505</v>
      </c>
      <c r="D274" s="134" t="s">
        <v>545</v>
      </c>
      <c r="E274" s="139">
        <v>0.9</v>
      </c>
      <c r="F274" s="136">
        <v>4136.34</v>
      </c>
      <c r="G274" s="136">
        <v>4459.51</v>
      </c>
      <c r="H274" s="136">
        <v>4817.74</v>
      </c>
      <c r="I274" s="136">
        <v>5206.26</v>
      </c>
      <c r="J274" s="136">
        <v>5638.95</v>
      </c>
      <c r="K274" s="136">
        <v>5781.01</v>
      </c>
      <c r="L274" s="136"/>
      <c r="M274" s="136"/>
      <c r="N274" s="136"/>
      <c r="O274" s="136"/>
      <c r="P274" s="136"/>
      <c r="Q274" s="155"/>
      <c r="R274" s="136"/>
      <c r="S274" s="66"/>
    </row>
    <row r="275" spans="2:19" ht="15.75" x14ac:dyDescent="0.25">
      <c r="B275" s="154">
        <v>46296</v>
      </c>
      <c r="C275" s="142" t="s">
        <v>505</v>
      </c>
      <c r="D275" s="134" t="s">
        <v>557</v>
      </c>
      <c r="E275" s="139">
        <v>0.9</v>
      </c>
      <c r="F275" s="136">
        <v>3786.07</v>
      </c>
      <c r="G275" s="136">
        <v>4048.71</v>
      </c>
      <c r="H275" s="136">
        <v>4218.53</v>
      </c>
      <c r="I275" s="136">
        <v>4713.09</v>
      </c>
      <c r="J275" s="136">
        <v>5003.05</v>
      </c>
      <c r="K275" s="136">
        <v>5338.93</v>
      </c>
      <c r="L275" s="136"/>
      <c r="M275" s="136"/>
      <c r="N275" s="136"/>
      <c r="O275" s="136"/>
      <c r="P275" s="136"/>
      <c r="Q275" s="155"/>
      <c r="R275" s="136"/>
      <c r="S275" s="67"/>
    </row>
    <row r="276" spans="2:19" ht="15.75" x14ac:dyDescent="0.25">
      <c r="B276" s="154">
        <v>46296</v>
      </c>
      <c r="C276" s="142" t="s">
        <v>505</v>
      </c>
      <c r="D276" s="134" t="s">
        <v>547</v>
      </c>
      <c r="E276" s="139">
        <v>0.9</v>
      </c>
      <c r="F276" s="136">
        <v>3786.07</v>
      </c>
      <c r="G276" s="136">
        <v>4048.71</v>
      </c>
      <c r="H276" s="136">
        <v>4048.71</v>
      </c>
      <c r="I276" s="136">
        <v>4218.53</v>
      </c>
      <c r="J276" s="136">
        <v>4218.53</v>
      </c>
      <c r="K276" s="136">
        <v>4713.09</v>
      </c>
      <c r="L276" s="136"/>
      <c r="M276" s="136"/>
      <c r="N276" s="136"/>
      <c r="O276" s="136"/>
      <c r="P276" s="136"/>
      <c r="Q276" s="155"/>
      <c r="R276" s="136"/>
      <c r="S276" s="67"/>
    </row>
    <row r="277" spans="2:19" ht="15.75" x14ac:dyDescent="0.25">
      <c r="B277" s="154">
        <v>46296</v>
      </c>
      <c r="C277" s="142" t="s">
        <v>505</v>
      </c>
      <c r="D277" s="134" t="s">
        <v>546</v>
      </c>
      <c r="E277" s="139">
        <v>0.9</v>
      </c>
      <c r="F277" s="136">
        <v>3492.24</v>
      </c>
      <c r="G277" s="136">
        <v>3703.4</v>
      </c>
      <c r="H277" s="136">
        <v>4048.71</v>
      </c>
      <c r="I277" s="136">
        <v>4218.53</v>
      </c>
      <c r="J277" s="136">
        <v>4218.53</v>
      </c>
      <c r="K277" s="136">
        <v>4713.09</v>
      </c>
      <c r="L277" s="136"/>
      <c r="M277" s="136"/>
      <c r="N277" s="136"/>
      <c r="O277" s="136"/>
      <c r="P277" s="136"/>
      <c r="Q277" s="155"/>
      <c r="R277" s="136"/>
      <c r="S277" s="67"/>
    </row>
    <row r="278" spans="2:19" ht="15.75" x14ac:dyDescent="0.25">
      <c r="B278" s="154">
        <v>46296</v>
      </c>
      <c r="C278" s="142" t="s">
        <v>505</v>
      </c>
      <c r="D278" s="134" t="s">
        <v>558</v>
      </c>
      <c r="E278" s="139">
        <v>0.9</v>
      </c>
      <c r="F278" s="136">
        <v>3709.89</v>
      </c>
      <c r="G278" s="136">
        <v>3864.09</v>
      </c>
      <c r="H278" s="136">
        <v>4128.82</v>
      </c>
      <c r="I278" s="136">
        <v>4496.55</v>
      </c>
      <c r="J278" s="136">
        <v>4671.72</v>
      </c>
      <c r="K278" s="136">
        <v>4914.8500000000004</v>
      </c>
      <c r="L278" s="136"/>
      <c r="M278" s="136"/>
      <c r="N278" s="136"/>
      <c r="O278" s="136"/>
      <c r="P278" s="136"/>
      <c r="Q278" s="155"/>
      <c r="R278" s="136"/>
      <c r="S278" s="67"/>
    </row>
    <row r="279" spans="2:19" ht="15.75" x14ac:dyDescent="0.25">
      <c r="B279" s="154">
        <v>46296</v>
      </c>
      <c r="C279" s="142" t="s">
        <v>505</v>
      </c>
      <c r="D279" s="134" t="s">
        <v>548</v>
      </c>
      <c r="E279" s="139">
        <v>0.9</v>
      </c>
      <c r="F279" s="136">
        <v>3492.24</v>
      </c>
      <c r="G279" s="136">
        <v>3703.4</v>
      </c>
      <c r="H279" s="136">
        <v>3851.11</v>
      </c>
      <c r="I279" s="136">
        <v>4002.97</v>
      </c>
      <c r="J279" s="136">
        <v>4168.07</v>
      </c>
      <c r="K279" s="136">
        <v>4248.47</v>
      </c>
      <c r="L279" s="136"/>
      <c r="M279" s="136"/>
      <c r="N279" s="136"/>
      <c r="O279" s="136"/>
      <c r="P279" s="136"/>
      <c r="Q279" s="155"/>
      <c r="R279" s="136"/>
      <c r="S279" s="67"/>
    </row>
    <row r="280" spans="2:19" ht="15.75" x14ac:dyDescent="0.25">
      <c r="B280" s="154">
        <v>46296</v>
      </c>
      <c r="C280" s="142" t="s">
        <v>505</v>
      </c>
      <c r="D280" s="134" t="s">
        <v>549</v>
      </c>
      <c r="E280" s="139">
        <v>0.9</v>
      </c>
      <c r="F280" s="136">
        <v>3245.83</v>
      </c>
      <c r="G280" s="136">
        <v>3446.01</v>
      </c>
      <c r="H280" s="136">
        <v>3718.77</v>
      </c>
      <c r="I280" s="136">
        <v>4002.97</v>
      </c>
      <c r="J280" s="136">
        <v>4168.07</v>
      </c>
      <c r="K280" s="136">
        <v>4248.47</v>
      </c>
      <c r="L280" s="136"/>
      <c r="M280" s="136"/>
      <c r="N280" s="136"/>
      <c r="O280" s="136"/>
      <c r="P280" s="136"/>
      <c r="Q280" s="155"/>
      <c r="R280" s="136"/>
      <c r="S280" s="67"/>
    </row>
    <row r="281" spans="2:19" ht="15.75" x14ac:dyDescent="0.25">
      <c r="B281" s="154">
        <v>46296</v>
      </c>
      <c r="C281" s="142" t="s">
        <v>505</v>
      </c>
      <c r="D281" s="134" t="s">
        <v>559</v>
      </c>
      <c r="E281" s="139">
        <v>0.9</v>
      </c>
      <c r="F281" s="136">
        <v>3245.83</v>
      </c>
      <c r="G281" s="136">
        <v>3446.01</v>
      </c>
      <c r="H281" s="136">
        <v>3586.4</v>
      </c>
      <c r="I281" s="136">
        <v>4002.97</v>
      </c>
      <c r="J281" s="136">
        <v>4168.07</v>
      </c>
      <c r="K281" s="136">
        <v>4248.47</v>
      </c>
      <c r="L281" s="136"/>
      <c r="M281" s="136"/>
      <c r="N281" s="136"/>
      <c r="O281" s="136"/>
      <c r="P281" s="136"/>
      <c r="Q281" s="155"/>
      <c r="R281" s="136"/>
      <c r="S281" s="67"/>
    </row>
    <row r="282" spans="2:19" ht="15.75" x14ac:dyDescent="0.25">
      <c r="B282" s="154">
        <v>46296</v>
      </c>
      <c r="C282" s="142" t="s">
        <v>505</v>
      </c>
      <c r="D282" s="134" t="s">
        <v>550</v>
      </c>
      <c r="E282" s="139">
        <v>0.9</v>
      </c>
      <c r="F282" s="136">
        <v>3245.83</v>
      </c>
      <c r="G282" s="136">
        <v>3446.01</v>
      </c>
      <c r="H282" s="136">
        <v>3586.4</v>
      </c>
      <c r="I282" s="136">
        <v>3725.34</v>
      </c>
      <c r="J282" s="136">
        <v>3862.77</v>
      </c>
      <c r="K282" s="136">
        <v>3935.5</v>
      </c>
      <c r="L282" s="136"/>
      <c r="M282" s="136"/>
      <c r="N282" s="136"/>
      <c r="O282" s="136"/>
      <c r="P282" s="136"/>
      <c r="Q282" s="155"/>
      <c r="R282" s="136"/>
      <c r="S282" s="67"/>
    </row>
    <row r="283" spans="2:19" ht="15.75" x14ac:dyDescent="0.25">
      <c r="B283" s="154">
        <v>46296</v>
      </c>
      <c r="C283" s="142" t="s">
        <v>505</v>
      </c>
      <c r="D283" s="134" t="s">
        <v>560</v>
      </c>
      <c r="E283" s="139">
        <v>0.9</v>
      </c>
      <c r="F283" s="136">
        <v>3129.46</v>
      </c>
      <c r="G283" s="136">
        <v>3323.65</v>
      </c>
      <c r="H283" s="136">
        <v>3520.62</v>
      </c>
      <c r="I283" s="136">
        <v>3725.34</v>
      </c>
      <c r="J283" s="136">
        <v>3862.77</v>
      </c>
      <c r="K283" s="136">
        <v>3935.5</v>
      </c>
      <c r="L283" s="136"/>
      <c r="M283" s="136"/>
      <c r="N283" s="136"/>
      <c r="O283" s="136"/>
      <c r="P283" s="136"/>
      <c r="Q283" s="155"/>
      <c r="R283" s="136"/>
      <c r="S283" s="67"/>
    </row>
    <row r="284" spans="2:19" ht="15.75" x14ac:dyDescent="0.25">
      <c r="B284" s="154">
        <v>46296</v>
      </c>
      <c r="C284" s="142" t="s">
        <v>505</v>
      </c>
      <c r="D284" s="134" t="s">
        <v>561</v>
      </c>
      <c r="E284" s="139">
        <v>0.9</v>
      </c>
      <c r="F284" s="136">
        <v>3129.46</v>
      </c>
      <c r="G284" s="136">
        <v>3323.65</v>
      </c>
      <c r="H284" s="136">
        <v>3454.81</v>
      </c>
      <c r="I284" s="136">
        <v>3725.34</v>
      </c>
      <c r="J284" s="136">
        <v>3862.77</v>
      </c>
      <c r="K284" s="136">
        <v>3935.5</v>
      </c>
      <c r="L284" s="136"/>
      <c r="M284" s="136"/>
      <c r="N284" s="136"/>
      <c r="O284" s="136"/>
      <c r="P284" s="136"/>
      <c r="Q284" s="155"/>
      <c r="R284" s="136"/>
      <c r="S284" s="67"/>
    </row>
    <row r="285" spans="2:19" ht="15.75" x14ac:dyDescent="0.25">
      <c r="B285" s="154">
        <v>46296</v>
      </c>
      <c r="C285" s="142" t="s">
        <v>505</v>
      </c>
      <c r="D285" s="134" t="s">
        <v>551</v>
      </c>
      <c r="E285" s="139">
        <v>0.9</v>
      </c>
      <c r="F285" s="136">
        <v>3129.46</v>
      </c>
      <c r="G285" s="136">
        <v>3323.65</v>
      </c>
      <c r="H285" s="136">
        <v>3454.81</v>
      </c>
      <c r="I285" s="136">
        <v>3593.73</v>
      </c>
      <c r="J285" s="136">
        <v>3722.81</v>
      </c>
      <c r="K285" s="136">
        <v>3789.61</v>
      </c>
      <c r="L285" s="136"/>
      <c r="M285" s="136"/>
      <c r="N285" s="136"/>
      <c r="O285" s="136"/>
      <c r="P285" s="136"/>
      <c r="Q285" s="155"/>
      <c r="R285" s="136"/>
      <c r="S285" s="67"/>
    </row>
    <row r="286" spans="2:19" ht="15.75" x14ac:dyDescent="0.25">
      <c r="B286" s="154">
        <v>46296</v>
      </c>
      <c r="C286" s="142" t="s">
        <v>505</v>
      </c>
      <c r="D286" s="134" t="s">
        <v>552</v>
      </c>
      <c r="E286" s="139">
        <v>0.9</v>
      </c>
      <c r="F286" s="136">
        <v>2958.27</v>
      </c>
      <c r="G286" s="136">
        <v>3169.63</v>
      </c>
      <c r="H286" s="136">
        <v>3337.94</v>
      </c>
      <c r="I286" s="136">
        <v>3593.73</v>
      </c>
      <c r="J286" s="136">
        <v>3722.81</v>
      </c>
      <c r="K286" s="136">
        <v>3789.61</v>
      </c>
      <c r="L286" s="136"/>
      <c r="M286" s="136"/>
      <c r="N286" s="136"/>
      <c r="O286" s="136"/>
      <c r="P286" s="136"/>
      <c r="Q286" s="155"/>
      <c r="R286" s="136"/>
      <c r="S286" s="67"/>
    </row>
    <row r="287" spans="2:19" ht="15.75" x14ac:dyDescent="0.25">
      <c r="B287" s="154">
        <v>46296</v>
      </c>
      <c r="C287" s="142" t="s">
        <v>505</v>
      </c>
      <c r="D287" s="134" t="s">
        <v>553</v>
      </c>
      <c r="E287" s="139">
        <v>0.9</v>
      </c>
      <c r="F287" s="136">
        <v>2958.27</v>
      </c>
      <c r="G287" s="136">
        <v>3169.63</v>
      </c>
      <c r="H287" s="136">
        <v>3221.04</v>
      </c>
      <c r="I287" s="136">
        <v>3338.62</v>
      </c>
      <c r="J287" s="136">
        <v>3426.82</v>
      </c>
      <c r="K287" s="136">
        <v>3507.66</v>
      </c>
      <c r="L287" s="136"/>
      <c r="M287" s="136"/>
      <c r="N287" s="136"/>
      <c r="O287" s="136"/>
      <c r="P287" s="136"/>
      <c r="Q287" s="155"/>
      <c r="R287" s="136"/>
      <c r="S287" s="67"/>
    </row>
    <row r="288" spans="2:19" ht="15.75" x14ac:dyDescent="0.25">
      <c r="B288" s="154">
        <v>46296</v>
      </c>
      <c r="C288" s="142" t="s">
        <v>505</v>
      </c>
      <c r="D288" s="134" t="s">
        <v>555</v>
      </c>
      <c r="E288" s="139">
        <v>0.9</v>
      </c>
      <c r="F288" s="136">
        <v>2766.63</v>
      </c>
      <c r="G288" s="136">
        <v>2980.52</v>
      </c>
      <c r="H288" s="136">
        <v>3032.35</v>
      </c>
      <c r="I288" s="136">
        <v>3106.36</v>
      </c>
      <c r="J288" s="136">
        <v>3269.07</v>
      </c>
      <c r="K288" s="136">
        <v>3439.25</v>
      </c>
      <c r="L288" s="136"/>
      <c r="M288" s="136"/>
      <c r="N288" s="136"/>
      <c r="O288" s="136"/>
      <c r="P288" s="136"/>
      <c r="Q288" s="155"/>
      <c r="R288" s="136"/>
      <c r="S288" s="67"/>
    </row>
    <row r="289" spans="2:19" ht="16.5" thickBot="1" x14ac:dyDescent="0.3">
      <c r="B289" s="156">
        <v>46296</v>
      </c>
      <c r="C289" s="157" t="s">
        <v>505</v>
      </c>
      <c r="D289" s="158" t="s">
        <v>556</v>
      </c>
      <c r="E289" s="159">
        <v>0.9</v>
      </c>
      <c r="F289" s="161"/>
      <c r="G289" s="161">
        <v>2528.14</v>
      </c>
      <c r="H289" s="161">
        <v>2562.29</v>
      </c>
      <c r="I289" s="161">
        <v>2605.0100000000002</v>
      </c>
      <c r="J289" s="161">
        <v>2644.84</v>
      </c>
      <c r="K289" s="161">
        <v>2752.83</v>
      </c>
      <c r="L289" s="161"/>
      <c r="M289" s="161"/>
      <c r="N289" s="161"/>
      <c r="O289" s="161"/>
      <c r="P289" s="161"/>
      <c r="Q289" s="162"/>
      <c r="R289" s="136"/>
      <c r="S289" s="67"/>
    </row>
    <row r="290" spans="2:19" x14ac:dyDescent="0.25">
      <c r="B290" s="154">
        <v>45901</v>
      </c>
      <c r="C290" s="142" t="s">
        <v>507</v>
      </c>
      <c r="D290" s="134" t="s">
        <v>428</v>
      </c>
      <c r="E290" s="139">
        <v>0.9</v>
      </c>
      <c r="F290" s="140">
        <v>4613.6499999999996</v>
      </c>
      <c r="G290" s="140">
        <v>4731.2299999999996</v>
      </c>
      <c r="H290" s="140">
        <v>5313.56</v>
      </c>
      <c r="I290" s="140">
        <v>5750.27</v>
      </c>
      <c r="J290" s="140">
        <v>6405.37</v>
      </c>
      <c r="K290" s="140">
        <v>6805.71</v>
      </c>
      <c r="L290" s="136"/>
      <c r="M290" s="136"/>
      <c r="N290" s="136"/>
      <c r="O290" s="136"/>
      <c r="P290" s="136"/>
      <c r="Q290" s="155"/>
      <c r="R290" s="136"/>
      <c r="S290" s="64"/>
    </row>
    <row r="291" spans="2:19" x14ac:dyDescent="0.25">
      <c r="B291" s="154">
        <v>45901</v>
      </c>
      <c r="C291" s="142" t="s">
        <v>507</v>
      </c>
      <c r="D291" s="134" t="s">
        <v>432</v>
      </c>
      <c r="E291" s="139">
        <v>0.9</v>
      </c>
      <c r="F291" s="140">
        <v>4252.66</v>
      </c>
      <c r="G291" s="140">
        <v>4549.26</v>
      </c>
      <c r="H291" s="140">
        <v>5022.3900000000003</v>
      </c>
      <c r="I291" s="140">
        <v>5313.56</v>
      </c>
      <c r="J291" s="140">
        <v>5895.86</v>
      </c>
      <c r="K291" s="140">
        <v>6237.96</v>
      </c>
      <c r="L291" s="136"/>
      <c r="M291" s="136"/>
      <c r="N291" s="136"/>
      <c r="O291" s="136"/>
      <c r="P291" s="136"/>
      <c r="Q291" s="155"/>
      <c r="R291" s="136"/>
      <c r="S291" s="64"/>
    </row>
    <row r="292" spans="2:19" x14ac:dyDescent="0.25">
      <c r="B292" s="154">
        <v>45901</v>
      </c>
      <c r="C292" s="142" t="s">
        <v>507</v>
      </c>
      <c r="D292" s="134" t="s">
        <v>436</v>
      </c>
      <c r="E292" s="139">
        <v>0.9</v>
      </c>
      <c r="F292" s="140">
        <v>4162.9799999999996</v>
      </c>
      <c r="G292" s="140">
        <v>4454.6499999999996</v>
      </c>
      <c r="H292" s="140">
        <v>4774.93</v>
      </c>
      <c r="I292" s="140">
        <v>5167.97</v>
      </c>
      <c r="J292" s="140">
        <v>5604.7</v>
      </c>
      <c r="K292" s="140">
        <v>5866.74</v>
      </c>
      <c r="L292" s="136"/>
      <c r="M292" s="136"/>
      <c r="N292" s="136"/>
      <c r="O292" s="136"/>
      <c r="P292" s="136"/>
      <c r="Q292" s="155"/>
      <c r="R292" s="136"/>
      <c r="S292" s="64"/>
    </row>
    <row r="293" spans="2:19" x14ac:dyDescent="0.25">
      <c r="B293" s="154">
        <v>45901</v>
      </c>
      <c r="C293" s="142" t="s">
        <v>507</v>
      </c>
      <c r="D293" s="134" t="s">
        <v>442</v>
      </c>
      <c r="E293" s="139">
        <v>0.9</v>
      </c>
      <c r="F293" s="140">
        <v>4011.52</v>
      </c>
      <c r="G293" s="140">
        <v>4294.49</v>
      </c>
      <c r="H293" s="140">
        <v>4585.66</v>
      </c>
      <c r="I293" s="140">
        <v>4920.5</v>
      </c>
      <c r="J293" s="140">
        <v>5459.14</v>
      </c>
      <c r="K293" s="140">
        <v>5692.04</v>
      </c>
      <c r="L293" s="136"/>
      <c r="M293" s="136"/>
      <c r="N293" s="136"/>
      <c r="O293" s="136"/>
      <c r="P293" s="136"/>
      <c r="Q293" s="155"/>
      <c r="R293" s="136"/>
      <c r="S293" s="64"/>
    </row>
    <row r="294" spans="2:19" x14ac:dyDescent="0.25">
      <c r="B294" s="154">
        <v>45901</v>
      </c>
      <c r="C294" s="142" t="s">
        <v>507</v>
      </c>
      <c r="D294" s="134" t="s">
        <v>447</v>
      </c>
      <c r="E294" s="139">
        <v>0.9</v>
      </c>
      <c r="F294" s="140">
        <v>3972.18</v>
      </c>
      <c r="G294" s="140">
        <v>4251.71</v>
      </c>
      <c r="H294" s="140">
        <v>4576.3900000000003</v>
      </c>
      <c r="I294" s="140">
        <v>4905.62</v>
      </c>
      <c r="J294" s="140">
        <v>5269.58</v>
      </c>
      <c r="K294" s="140">
        <v>5524.33</v>
      </c>
      <c r="L294" s="136"/>
      <c r="M294" s="136"/>
      <c r="N294" s="136"/>
      <c r="O294" s="136"/>
      <c r="P294" s="136"/>
      <c r="Q294" s="155"/>
      <c r="R294" s="136"/>
      <c r="S294" s="64"/>
    </row>
    <row r="295" spans="2:19" x14ac:dyDescent="0.25">
      <c r="B295" s="154">
        <v>45901</v>
      </c>
      <c r="C295" s="142" t="s">
        <v>507</v>
      </c>
      <c r="D295" s="134" t="s">
        <v>451</v>
      </c>
      <c r="E295" s="139">
        <v>0.9</v>
      </c>
      <c r="F295" s="140">
        <v>3879.09</v>
      </c>
      <c r="G295" s="140">
        <v>4150.1000000000004</v>
      </c>
      <c r="H295" s="140">
        <v>4512.88</v>
      </c>
      <c r="I295" s="140">
        <v>4804.0200000000004</v>
      </c>
      <c r="J295" s="140">
        <v>5167.97</v>
      </c>
      <c r="K295" s="140">
        <v>5349.92</v>
      </c>
      <c r="L295" s="136"/>
      <c r="M295" s="136"/>
      <c r="N295" s="136"/>
      <c r="O295" s="136"/>
      <c r="P295" s="136"/>
      <c r="Q295" s="155"/>
      <c r="R295" s="136"/>
      <c r="S295" s="64"/>
    </row>
    <row r="296" spans="2:19" x14ac:dyDescent="0.25">
      <c r="B296" s="154">
        <v>45901</v>
      </c>
      <c r="C296" s="142" t="s">
        <v>507</v>
      </c>
      <c r="D296" s="134" t="s">
        <v>455</v>
      </c>
      <c r="E296" s="139">
        <v>0.9</v>
      </c>
      <c r="F296" s="140">
        <v>3866.72</v>
      </c>
      <c r="G296" s="140">
        <v>4138.03</v>
      </c>
      <c r="H296" s="140">
        <v>4486.97</v>
      </c>
      <c r="I296" s="140">
        <v>4792.67</v>
      </c>
      <c r="J296" s="140">
        <v>5171.18</v>
      </c>
      <c r="K296" s="140">
        <v>5331.33</v>
      </c>
      <c r="L296" s="136"/>
      <c r="M296" s="136"/>
      <c r="N296" s="136"/>
      <c r="O296" s="136"/>
      <c r="P296" s="136"/>
      <c r="Q296" s="155"/>
      <c r="R296" s="136"/>
      <c r="S296" s="64"/>
    </row>
    <row r="297" spans="2:19" x14ac:dyDescent="0.25">
      <c r="B297" s="154">
        <v>45901</v>
      </c>
      <c r="C297" s="142" t="s">
        <v>507</v>
      </c>
      <c r="D297" s="134" t="s">
        <v>216</v>
      </c>
      <c r="E297" s="139">
        <v>0.9</v>
      </c>
      <c r="F297" s="140">
        <v>3814.87</v>
      </c>
      <c r="G297" s="140">
        <v>4081.18</v>
      </c>
      <c r="H297" s="140">
        <v>4268.87</v>
      </c>
      <c r="I297" s="140">
        <v>4735.2700000000004</v>
      </c>
      <c r="J297" s="140">
        <v>5099.2</v>
      </c>
      <c r="K297" s="140">
        <v>5317.56</v>
      </c>
      <c r="L297" s="144"/>
      <c r="M297" s="144"/>
      <c r="N297" s="144"/>
      <c r="O297" s="144"/>
      <c r="P297" s="144"/>
      <c r="Q297" s="163"/>
      <c r="R297" s="144"/>
      <c r="S297" s="64"/>
    </row>
    <row r="298" spans="2:19" x14ac:dyDescent="0.25">
      <c r="B298" s="154">
        <v>45901</v>
      </c>
      <c r="C298" s="142" t="s">
        <v>507</v>
      </c>
      <c r="D298" s="134" t="s">
        <v>458</v>
      </c>
      <c r="E298" s="139">
        <v>0.9</v>
      </c>
      <c r="F298" s="140">
        <v>3747.25</v>
      </c>
      <c r="G298" s="140">
        <v>4006.64</v>
      </c>
      <c r="H298" s="140">
        <v>4193.13</v>
      </c>
      <c r="I298" s="140">
        <v>4658.46</v>
      </c>
      <c r="J298" s="140">
        <v>5022.3900000000003</v>
      </c>
      <c r="K298" s="140">
        <v>5240.74</v>
      </c>
      <c r="L298" s="136"/>
      <c r="M298" s="136"/>
      <c r="N298" s="136"/>
      <c r="O298" s="136"/>
      <c r="P298" s="136"/>
      <c r="Q298" s="155"/>
      <c r="R298" s="136"/>
      <c r="S298" s="64"/>
    </row>
    <row r="299" spans="2:19" x14ac:dyDescent="0.25">
      <c r="B299" s="154">
        <v>45901</v>
      </c>
      <c r="C299" s="142" t="s">
        <v>507</v>
      </c>
      <c r="D299" s="134" t="s">
        <v>459</v>
      </c>
      <c r="E299" s="139">
        <v>0.9</v>
      </c>
      <c r="F299" s="140">
        <v>3555</v>
      </c>
      <c r="G299" s="140">
        <v>3788.55</v>
      </c>
      <c r="H299" s="140">
        <v>4061.5</v>
      </c>
      <c r="I299" s="140">
        <v>4465.46</v>
      </c>
      <c r="J299" s="140">
        <v>4847.59</v>
      </c>
      <c r="K299" s="140">
        <v>5142.38</v>
      </c>
      <c r="L299" s="136"/>
      <c r="M299" s="136"/>
      <c r="N299" s="136"/>
      <c r="O299" s="136"/>
      <c r="P299" s="136"/>
      <c r="Q299" s="155"/>
      <c r="R299" s="136"/>
      <c r="S299" s="64"/>
    </row>
    <row r="300" spans="2:19" x14ac:dyDescent="0.25">
      <c r="B300" s="154">
        <v>45901</v>
      </c>
      <c r="C300" s="142" t="s">
        <v>507</v>
      </c>
      <c r="D300" s="134" t="s">
        <v>214</v>
      </c>
      <c r="E300" s="139">
        <v>0.9</v>
      </c>
      <c r="F300" s="140">
        <v>3486.87</v>
      </c>
      <c r="G300" s="140">
        <v>3715.08</v>
      </c>
      <c r="H300" s="140">
        <v>3990.69</v>
      </c>
      <c r="I300" s="140">
        <v>4401.8</v>
      </c>
      <c r="J300" s="140">
        <v>4782.1099999999997</v>
      </c>
      <c r="K300" s="140">
        <v>5073.6499999999996</v>
      </c>
      <c r="L300" s="136"/>
      <c r="M300" s="136"/>
      <c r="N300" s="136"/>
      <c r="O300" s="136"/>
      <c r="P300" s="136"/>
      <c r="Q300" s="155"/>
      <c r="R300" s="136"/>
      <c r="S300" s="64"/>
    </row>
    <row r="301" spans="2:19" x14ac:dyDescent="0.25">
      <c r="B301" s="154">
        <v>45901</v>
      </c>
      <c r="C301" s="142" t="s">
        <v>507</v>
      </c>
      <c r="D301" s="134" t="s">
        <v>215</v>
      </c>
      <c r="E301" s="139">
        <v>0.9</v>
      </c>
      <c r="F301" s="140">
        <v>3419.75</v>
      </c>
      <c r="G301" s="140">
        <v>3642.55</v>
      </c>
      <c r="H301" s="140">
        <v>3876.13</v>
      </c>
      <c r="I301" s="140">
        <v>4106.1499999999996</v>
      </c>
      <c r="J301" s="140">
        <v>4331.1099999999997</v>
      </c>
      <c r="K301" s="140">
        <v>4563.53</v>
      </c>
      <c r="L301" s="136"/>
      <c r="M301" s="136"/>
      <c r="N301" s="136"/>
      <c r="O301" s="136"/>
      <c r="P301" s="136"/>
      <c r="Q301" s="155"/>
      <c r="R301" s="136"/>
      <c r="S301" s="64"/>
    </row>
    <row r="302" spans="2:19" x14ac:dyDescent="0.25">
      <c r="B302" s="154">
        <v>45901</v>
      </c>
      <c r="C302" s="142" t="s">
        <v>507</v>
      </c>
      <c r="D302" s="134" t="s">
        <v>461</v>
      </c>
      <c r="E302" s="139">
        <v>0.9</v>
      </c>
      <c r="F302" s="140">
        <v>3338.89</v>
      </c>
      <c r="G302" s="140">
        <v>3555.71</v>
      </c>
      <c r="H302" s="140">
        <v>3773.14</v>
      </c>
      <c r="I302" s="140">
        <v>3999.44</v>
      </c>
      <c r="J302" s="140">
        <v>4171.62</v>
      </c>
      <c r="K302" s="140">
        <v>4425.55</v>
      </c>
      <c r="L302" s="136"/>
      <c r="M302" s="136"/>
      <c r="N302" s="136"/>
      <c r="O302" s="136"/>
      <c r="P302" s="136"/>
      <c r="Q302" s="155"/>
      <c r="R302" s="136"/>
      <c r="S302" s="64"/>
    </row>
    <row r="303" spans="2:19" x14ac:dyDescent="0.25">
      <c r="B303" s="154">
        <v>45901</v>
      </c>
      <c r="C303" s="142" t="s">
        <v>507</v>
      </c>
      <c r="D303" s="134" t="s">
        <v>217</v>
      </c>
      <c r="E303" s="139">
        <v>0.9</v>
      </c>
      <c r="F303" s="140">
        <v>3207.56</v>
      </c>
      <c r="G303" s="140">
        <v>3414.56</v>
      </c>
      <c r="H303" s="140">
        <v>3603.42</v>
      </c>
      <c r="I303" s="140">
        <v>3731.42</v>
      </c>
      <c r="J303" s="140">
        <v>3856.29</v>
      </c>
      <c r="K303" s="140">
        <v>4054.65</v>
      </c>
      <c r="L303" s="136"/>
      <c r="M303" s="136"/>
      <c r="N303" s="136"/>
      <c r="O303" s="136"/>
      <c r="P303" s="136"/>
      <c r="Q303" s="155"/>
      <c r="R303" s="136"/>
      <c r="S303" s="64"/>
    </row>
    <row r="304" spans="2:19" x14ac:dyDescent="0.25">
      <c r="B304" s="154">
        <v>45901</v>
      </c>
      <c r="C304" s="142" t="s">
        <v>507</v>
      </c>
      <c r="D304" s="134" t="s">
        <v>470</v>
      </c>
      <c r="E304" s="139">
        <v>0.9</v>
      </c>
      <c r="F304" s="140">
        <v>3040.19</v>
      </c>
      <c r="G304" s="140">
        <v>3235.26</v>
      </c>
      <c r="H304" s="140">
        <v>3416.59</v>
      </c>
      <c r="I304" s="140">
        <v>3583.03</v>
      </c>
      <c r="J304" s="140">
        <v>3659.3</v>
      </c>
      <c r="K304" s="140">
        <v>3750.51</v>
      </c>
      <c r="L304" s="136"/>
      <c r="M304" s="136"/>
      <c r="N304" s="136"/>
      <c r="O304" s="136"/>
      <c r="P304" s="136"/>
      <c r="Q304" s="155"/>
      <c r="R304" s="136"/>
      <c r="S304" s="64"/>
    </row>
    <row r="305" spans="2:19" ht="15.75" thickBot="1" x14ac:dyDescent="0.3">
      <c r="B305" s="156">
        <v>45901</v>
      </c>
      <c r="C305" s="157" t="s">
        <v>507</v>
      </c>
      <c r="D305" s="158" t="s">
        <v>218</v>
      </c>
      <c r="E305" s="159">
        <v>0.9</v>
      </c>
      <c r="F305" s="160">
        <v>2834.12</v>
      </c>
      <c r="G305" s="160">
        <v>2953.51</v>
      </c>
      <c r="H305" s="160">
        <v>3041.85</v>
      </c>
      <c r="I305" s="160">
        <v>3137.76</v>
      </c>
      <c r="J305" s="160">
        <v>3245.64</v>
      </c>
      <c r="K305" s="160">
        <v>3353.54</v>
      </c>
      <c r="L305" s="161"/>
      <c r="M305" s="161"/>
      <c r="N305" s="161"/>
      <c r="O305" s="161"/>
      <c r="P305" s="161"/>
      <c r="Q305" s="162"/>
      <c r="R305" s="136"/>
      <c r="S305" s="64"/>
    </row>
    <row r="306" spans="2:19" ht="15.75" x14ac:dyDescent="0.25">
      <c r="B306" s="154">
        <v>46296</v>
      </c>
      <c r="C306" s="142" t="s">
        <v>509</v>
      </c>
      <c r="D306" s="134" t="s">
        <v>428</v>
      </c>
      <c r="E306" s="139">
        <v>0.9</v>
      </c>
      <c r="F306" s="140">
        <v>4742.83</v>
      </c>
      <c r="G306" s="140">
        <v>4863.7</v>
      </c>
      <c r="H306" s="140">
        <v>5462.34</v>
      </c>
      <c r="I306" s="140">
        <v>5911.28</v>
      </c>
      <c r="J306" s="140">
        <v>6584.72</v>
      </c>
      <c r="K306" s="140">
        <v>6996.27</v>
      </c>
      <c r="L306" s="136"/>
      <c r="M306" s="136"/>
      <c r="N306" s="136"/>
      <c r="O306" s="136"/>
      <c r="P306" s="136"/>
      <c r="Q306" s="155"/>
      <c r="R306" s="136"/>
      <c r="S306" s="67"/>
    </row>
    <row r="307" spans="2:19" ht="15.75" x14ac:dyDescent="0.25">
      <c r="B307" s="154">
        <v>46296</v>
      </c>
      <c r="C307" s="142" t="s">
        <v>509</v>
      </c>
      <c r="D307" s="134" t="s">
        <v>432</v>
      </c>
      <c r="E307" s="139">
        <v>0.9</v>
      </c>
      <c r="F307" s="140">
        <v>4371.7299999999996</v>
      </c>
      <c r="G307" s="140">
        <v>4676.6400000000003</v>
      </c>
      <c r="H307" s="140">
        <v>5163.0200000000004</v>
      </c>
      <c r="I307" s="140">
        <v>5462.34</v>
      </c>
      <c r="J307" s="140">
        <v>6060.94</v>
      </c>
      <c r="K307" s="140">
        <v>6412.62</v>
      </c>
      <c r="L307" s="136"/>
      <c r="M307" s="136"/>
      <c r="N307" s="136"/>
      <c r="O307" s="136"/>
      <c r="P307" s="136"/>
      <c r="Q307" s="155"/>
      <c r="R307" s="136"/>
      <c r="S307" s="67"/>
    </row>
    <row r="308" spans="2:19" ht="15.75" x14ac:dyDescent="0.25">
      <c r="B308" s="154">
        <v>46296</v>
      </c>
      <c r="C308" s="142" t="s">
        <v>509</v>
      </c>
      <c r="D308" s="134" t="s">
        <v>436</v>
      </c>
      <c r="E308" s="139">
        <v>0.9</v>
      </c>
      <c r="F308" s="140">
        <v>4279.54</v>
      </c>
      <c r="G308" s="140">
        <v>4579.38</v>
      </c>
      <c r="H308" s="140">
        <v>4908.63</v>
      </c>
      <c r="I308" s="140">
        <v>5312.67</v>
      </c>
      <c r="J308" s="140">
        <v>5761.63</v>
      </c>
      <c r="K308" s="140">
        <v>6031.01</v>
      </c>
      <c r="L308" s="136"/>
      <c r="M308" s="136"/>
      <c r="N308" s="136"/>
      <c r="O308" s="136"/>
      <c r="P308" s="136"/>
      <c r="Q308" s="155"/>
      <c r="R308" s="136"/>
      <c r="S308" s="67"/>
    </row>
    <row r="309" spans="2:19" ht="15.75" x14ac:dyDescent="0.25">
      <c r="B309" s="154">
        <v>46296</v>
      </c>
      <c r="C309" s="142" t="s">
        <v>509</v>
      </c>
      <c r="D309" s="134" t="s">
        <v>442</v>
      </c>
      <c r="E309" s="139">
        <v>0.9</v>
      </c>
      <c r="F309" s="140">
        <v>4123.84</v>
      </c>
      <c r="G309" s="140">
        <v>4414.74</v>
      </c>
      <c r="H309" s="140">
        <v>4714.0600000000004</v>
      </c>
      <c r="I309" s="140">
        <v>5058.2700000000004</v>
      </c>
      <c r="J309" s="140">
        <v>5612</v>
      </c>
      <c r="K309" s="140">
        <v>5851.42</v>
      </c>
      <c r="L309" s="136"/>
      <c r="M309" s="136"/>
      <c r="N309" s="136"/>
      <c r="O309" s="136"/>
      <c r="P309" s="136"/>
      <c r="Q309" s="155"/>
      <c r="R309" s="136"/>
      <c r="S309" s="67"/>
    </row>
    <row r="310" spans="2:19" ht="15.75" x14ac:dyDescent="0.25">
      <c r="B310" s="154">
        <v>46296</v>
      </c>
      <c r="C310" s="142" t="s">
        <v>509</v>
      </c>
      <c r="D310" s="134" t="s">
        <v>447</v>
      </c>
      <c r="E310" s="139">
        <v>0.9</v>
      </c>
      <c r="F310" s="140">
        <v>4083.4</v>
      </c>
      <c r="G310" s="140">
        <v>4370.76</v>
      </c>
      <c r="H310" s="140">
        <v>4704.53</v>
      </c>
      <c r="I310" s="140">
        <v>5042.9799999999996</v>
      </c>
      <c r="J310" s="140">
        <v>5417.13</v>
      </c>
      <c r="K310" s="140">
        <v>5679.01</v>
      </c>
      <c r="L310" s="136"/>
      <c r="M310" s="136"/>
      <c r="N310" s="136"/>
      <c r="O310" s="136"/>
      <c r="P310" s="136"/>
      <c r="Q310" s="155"/>
      <c r="R310" s="136"/>
      <c r="S310" s="67"/>
    </row>
    <row r="311" spans="2:19" ht="15.75" x14ac:dyDescent="0.25">
      <c r="B311" s="154">
        <v>46296</v>
      </c>
      <c r="C311" s="142" t="s">
        <v>509</v>
      </c>
      <c r="D311" s="134" t="s">
        <v>451</v>
      </c>
      <c r="E311" s="139">
        <v>0.9</v>
      </c>
      <c r="F311" s="140">
        <v>3987.7</v>
      </c>
      <c r="G311" s="140">
        <v>4266.3</v>
      </c>
      <c r="H311" s="140">
        <v>4639.24</v>
      </c>
      <c r="I311" s="140">
        <v>4938.53</v>
      </c>
      <c r="J311" s="140">
        <v>5312.67</v>
      </c>
      <c r="K311" s="140">
        <v>5499.72</v>
      </c>
      <c r="L311" s="136"/>
      <c r="M311" s="136"/>
      <c r="N311" s="136"/>
      <c r="O311" s="136"/>
      <c r="P311" s="136"/>
      <c r="Q311" s="155"/>
      <c r="R311" s="136"/>
      <c r="S311" s="67"/>
    </row>
    <row r="312" spans="2:19" x14ac:dyDescent="0.25">
      <c r="B312" s="154">
        <v>46296</v>
      </c>
      <c r="C312" s="142" t="s">
        <v>509</v>
      </c>
      <c r="D312" s="134" t="s">
        <v>455</v>
      </c>
      <c r="E312" s="139">
        <v>0.9</v>
      </c>
      <c r="F312" s="140">
        <v>3974.99</v>
      </c>
      <c r="G312" s="140">
        <v>4253.8900000000003</v>
      </c>
      <c r="H312" s="140">
        <v>4612.6099999999997</v>
      </c>
      <c r="I312" s="140">
        <v>4926.8599999999997</v>
      </c>
      <c r="J312" s="140">
        <v>5315.97</v>
      </c>
      <c r="K312" s="140">
        <v>5480.61</v>
      </c>
      <c r="L312" s="136"/>
      <c r="M312" s="136"/>
      <c r="N312" s="136"/>
      <c r="O312" s="136"/>
      <c r="P312" s="136"/>
      <c r="Q312" s="155"/>
      <c r="R312" s="136"/>
      <c r="S312" s="69"/>
    </row>
    <row r="313" spans="2:19" ht="15.75" x14ac:dyDescent="0.25">
      <c r="B313" s="154">
        <v>46296</v>
      </c>
      <c r="C313" s="142" t="s">
        <v>509</v>
      </c>
      <c r="D313" s="134" t="s">
        <v>216</v>
      </c>
      <c r="E313" s="139">
        <v>0.9</v>
      </c>
      <c r="F313" s="140">
        <v>3921.69</v>
      </c>
      <c r="G313" s="140">
        <v>4195.45</v>
      </c>
      <c r="H313" s="140">
        <v>4388.3999999999996</v>
      </c>
      <c r="I313" s="140">
        <v>4867.8599999999997</v>
      </c>
      <c r="J313" s="140">
        <v>5241.9799999999996</v>
      </c>
      <c r="K313" s="140">
        <v>5466.45</v>
      </c>
      <c r="L313" s="144"/>
      <c r="M313" s="144"/>
      <c r="N313" s="144"/>
      <c r="O313" s="144"/>
      <c r="P313" s="144"/>
      <c r="Q313" s="163"/>
      <c r="R313" s="144"/>
      <c r="S313" s="67"/>
    </row>
    <row r="314" spans="2:19" ht="15.75" x14ac:dyDescent="0.25">
      <c r="B314" s="154">
        <v>46296</v>
      </c>
      <c r="C314" s="142" t="s">
        <v>509</v>
      </c>
      <c r="D314" s="134" t="s">
        <v>458</v>
      </c>
      <c r="E314" s="139">
        <v>0.9</v>
      </c>
      <c r="F314" s="140">
        <v>3852.17</v>
      </c>
      <c r="G314" s="140">
        <v>4118.83</v>
      </c>
      <c r="H314" s="140">
        <v>4310.54</v>
      </c>
      <c r="I314" s="140">
        <v>4788.8999999999996</v>
      </c>
      <c r="J314" s="140">
        <v>5163.0200000000004</v>
      </c>
      <c r="K314" s="140">
        <v>5387.48</v>
      </c>
      <c r="L314" s="136"/>
      <c r="M314" s="136"/>
      <c r="N314" s="136"/>
      <c r="O314" s="136"/>
      <c r="P314" s="136"/>
      <c r="Q314" s="155"/>
      <c r="R314" s="136"/>
      <c r="S314" s="67"/>
    </row>
    <row r="315" spans="2:19" ht="15.75" x14ac:dyDescent="0.25">
      <c r="B315" s="154">
        <v>46296</v>
      </c>
      <c r="C315" s="142" t="s">
        <v>509</v>
      </c>
      <c r="D315" s="134" t="s">
        <v>459</v>
      </c>
      <c r="E315" s="139">
        <v>0.9</v>
      </c>
      <c r="F315" s="140">
        <v>3654.54</v>
      </c>
      <c r="G315" s="140">
        <v>3894.63</v>
      </c>
      <c r="H315" s="140">
        <v>4175.22</v>
      </c>
      <c r="I315" s="140">
        <v>4590.49</v>
      </c>
      <c r="J315" s="140">
        <v>4983.32</v>
      </c>
      <c r="K315" s="140">
        <v>5286.37</v>
      </c>
      <c r="L315" s="136"/>
      <c r="M315" s="136"/>
      <c r="N315" s="136"/>
      <c r="O315" s="136"/>
      <c r="P315" s="136"/>
      <c r="Q315" s="155"/>
      <c r="R315" s="136"/>
      <c r="S315" s="67"/>
    </row>
    <row r="316" spans="2:19" ht="15.75" x14ac:dyDescent="0.25">
      <c r="B316" s="154">
        <v>46296</v>
      </c>
      <c r="C316" s="142" t="s">
        <v>509</v>
      </c>
      <c r="D316" s="134" t="s">
        <v>214</v>
      </c>
      <c r="E316" s="139">
        <v>0.9</v>
      </c>
      <c r="F316" s="140">
        <v>3584.5</v>
      </c>
      <c r="G316" s="140">
        <v>3819.1</v>
      </c>
      <c r="H316" s="140">
        <v>4102.43</v>
      </c>
      <c r="I316" s="140">
        <v>4525.05</v>
      </c>
      <c r="J316" s="140">
        <v>4916.01</v>
      </c>
      <c r="K316" s="140">
        <v>5215.71</v>
      </c>
      <c r="L316" s="136"/>
      <c r="M316" s="136"/>
      <c r="N316" s="136"/>
      <c r="O316" s="136"/>
      <c r="P316" s="136"/>
      <c r="Q316" s="155"/>
      <c r="R316" s="136"/>
      <c r="S316" s="67"/>
    </row>
    <row r="317" spans="2:19" ht="15.75" x14ac:dyDescent="0.25">
      <c r="B317" s="154">
        <v>46296</v>
      </c>
      <c r="C317" s="142" t="s">
        <v>509</v>
      </c>
      <c r="D317" s="134" t="s">
        <v>215</v>
      </c>
      <c r="E317" s="139">
        <v>0.9</v>
      </c>
      <c r="F317" s="140">
        <v>3515.5</v>
      </c>
      <c r="G317" s="140">
        <v>3744.54</v>
      </c>
      <c r="H317" s="140">
        <v>3984.66</v>
      </c>
      <c r="I317" s="140">
        <v>4221.12</v>
      </c>
      <c r="J317" s="140">
        <v>4452.38</v>
      </c>
      <c r="K317" s="140">
        <v>4691.3100000000004</v>
      </c>
      <c r="L317" s="136"/>
      <c r="M317" s="136"/>
      <c r="N317" s="136"/>
      <c r="O317" s="136"/>
      <c r="P317" s="136"/>
      <c r="Q317" s="155"/>
      <c r="R317" s="136"/>
      <c r="S317" s="67"/>
    </row>
    <row r="318" spans="2:19" ht="15.75" x14ac:dyDescent="0.25">
      <c r="B318" s="154">
        <v>46296</v>
      </c>
      <c r="C318" s="142" t="s">
        <v>509</v>
      </c>
      <c r="D318" s="134" t="s">
        <v>461</v>
      </c>
      <c r="E318" s="139">
        <v>0.9</v>
      </c>
      <c r="F318" s="140">
        <v>3432.38</v>
      </c>
      <c r="G318" s="140">
        <v>3655.27</v>
      </c>
      <c r="H318" s="140">
        <v>3878.79</v>
      </c>
      <c r="I318" s="140">
        <v>4111.42</v>
      </c>
      <c r="J318" s="140">
        <v>4288.43</v>
      </c>
      <c r="K318" s="140">
        <v>4549.47</v>
      </c>
      <c r="L318" s="136"/>
      <c r="M318" s="136"/>
      <c r="N318" s="136"/>
      <c r="O318" s="136"/>
      <c r="P318" s="136"/>
      <c r="Q318" s="155"/>
      <c r="R318" s="136"/>
      <c r="S318" s="67"/>
    </row>
    <row r="319" spans="2:19" ht="15.75" x14ac:dyDescent="0.25">
      <c r="B319" s="154">
        <v>46296</v>
      </c>
      <c r="C319" s="142" t="s">
        <v>509</v>
      </c>
      <c r="D319" s="134" t="s">
        <v>217</v>
      </c>
      <c r="E319" s="139">
        <v>0.9</v>
      </c>
      <c r="F319" s="140">
        <v>3297.37</v>
      </c>
      <c r="G319" s="140">
        <v>3510.17</v>
      </c>
      <c r="H319" s="140">
        <v>3704.32</v>
      </c>
      <c r="I319" s="140">
        <v>3835.9</v>
      </c>
      <c r="J319" s="140">
        <v>3964.27</v>
      </c>
      <c r="K319" s="140">
        <v>4168.18</v>
      </c>
      <c r="L319" s="136"/>
      <c r="M319" s="136"/>
      <c r="N319" s="136"/>
      <c r="O319" s="136"/>
      <c r="P319" s="136"/>
      <c r="Q319" s="155"/>
      <c r="R319" s="136"/>
      <c r="S319" s="67"/>
    </row>
    <row r="320" spans="2:19" ht="15.75" x14ac:dyDescent="0.25">
      <c r="B320" s="154">
        <v>46296</v>
      </c>
      <c r="C320" s="142" t="s">
        <v>509</v>
      </c>
      <c r="D320" s="134" t="s">
        <v>470</v>
      </c>
      <c r="E320" s="139">
        <v>0.9</v>
      </c>
      <c r="F320" s="140">
        <v>3125.32</v>
      </c>
      <c r="G320" s="140">
        <v>3325.85</v>
      </c>
      <c r="H320" s="140">
        <v>3512.25</v>
      </c>
      <c r="I320" s="140">
        <v>3683.35</v>
      </c>
      <c r="J320" s="140">
        <v>3761.76</v>
      </c>
      <c r="K320" s="140">
        <v>3855.52</v>
      </c>
      <c r="L320" s="136"/>
      <c r="M320" s="136"/>
      <c r="N320" s="136"/>
      <c r="O320" s="136"/>
      <c r="P320" s="136"/>
      <c r="Q320" s="155"/>
      <c r="R320" s="136"/>
      <c r="S320" s="67"/>
    </row>
    <row r="321" spans="2:19" ht="16.5" thickBot="1" x14ac:dyDescent="0.3">
      <c r="B321" s="156">
        <v>46296</v>
      </c>
      <c r="C321" s="157" t="s">
        <v>509</v>
      </c>
      <c r="D321" s="158" t="s">
        <v>218</v>
      </c>
      <c r="E321" s="159">
        <v>0.9</v>
      </c>
      <c r="F321" s="160">
        <v>2913.48</v>
      </c>
      <c r="G321" s="160">
        <v>3036.21</v>
      </c>
      <c r="H321" s="160">
        <v>3127.02</v>
      </c>
      <c r="I321" s="160">
        <v>3225.62</v>
      </c>
      <c r="J321" s="160">
        <v>3336.52</v>
      </c>
      <c r="K321" s="160">
        <v>3447.44</v>
      </c>
      <c r="L321" s="161"/>
      <c r="M321" s="161"/>
      <c r="N321" s="161"/>
      <c r="O321" s="161"/>
      <c r="P321" s="161"/>
      <c r="Q321" s="162"/>
      <c r="R321" s="136"/>
      <c r="S321" s="67"/>
    </row>
    <row r="322" spans="2:19" ht="15.75" x14ac:dyDescent="0.25">
      <c r="B322" s="154">
        <v>45931</v>
      </c>
      <c r="C322" s="142" t="s">
        <v>511</v>
      </c>
      <c r="D322" s="134" t="s">
        <v>562</v>
      </c>
      <c r="E322" s="139">
        <v>0.85</v>
      </c>
      <c r="F322" s="140">
        <v>5555</v>
      </c>
      <c r="G322" s="140">
        <v>5990</v>
      </c>
      <c r="H322" s="140">
        <v>6425</v>
      </c>
      <c r="I322" s="140">
        <v>6860</v>
      </c>
      <c r="J322" s="140">
        <v>7295</v>
      </c>
      <c r="K322" s="140">
        <v>7730</v>
      </c>
      <c r="L322" s="136"/>
      <c r="M322" s="136"/>
      <c r="N322" s="136"/>
      <c r="O322" s="136"/>
      <c r="P322" s="136"/>
      <c r="Q322" s="155"/>
      <c r="R322" s="136"/>
      <c r="S322" s="67"/>
    </row>
    <row r="323" spans="2:19" ht="15.75" x14ac:dyDescent="0.25">
      <c r="B323" s="154">
        <v>45931</v>
      </c>
      <c r="C323" s="142" t="s">
        <v>511</v>
      </c>
      <c r="D323" s="134" t="s">
        <v>563</v>
      </c>
      <c r="E323" s="139">
        <v>0.85</v>
      </c>
      <c r="F323" s="140">
        <v>5100</v>
      </c>
      <c r="G323" s="140">
        <v>5500</v>
      </c>
      <c r="H323" s="140">
        <v>5900</v>
      </c>
      <c r="I323" s="140">
        <v>6300</v>
      </c>
      <c r="J323" s="140">
        <v>6700</v>
      </c>
      <c r="K323" s="140">
        <v>7100</v>
      </c>
      <c r="L323" s="136"/>
      <c r="M323" s="136"/>
      <c r="N323" s="136"/>
      <c r="O323" s="136"/>
      <c r="P323" s="136"/>
      <c r="Q323" s="155"/>
      <c r="R323" s="136"/>
      <c r="S323" s="67"/>
    </row>
    <row r="324" spans="2:19" ht="15.75" x14ac:dyDescent="0.25">
      <c r="B324" s="154">
        <v>45931</v>
      </c>
      <c r="C324" s="142" t="s">
        <v>511</v>
      </c>
      <c r="D324" s="134" t="s">
        <v>564</v>
      </c>
      <c r="E324" s="139">
        <v>0.85</v>
      </c>
      <c r="F324" s="140">
        <v>4660</v>
      </c>
      <c r="G324" s="140">
        <v>5055</v>
      </c>
      <c r="H324" s="140">
        <v>5450</v>
      </c>
      <c r="I324" s="140">
        <v>5845</v>
      </c>
      <c r="J324" s="140">
        <v>6240</v>
      </c>
      <c r="K324" s="140">
        <v>6635</v>
      </c>
      <c r="L324" s="136"/>
      <c r="M324" s="136"/>
      <c r="N324" s="136"/>
      <c r="O324" s="136"/>
      <c r="P324" s="136"/>
      <c r="Q324" s="155"/>
      <c r="R324" s="136"/>
      <c r="S324" s="67"/>
    </row>
    <row r="325" spans="2:19" ht="15.75" x14ac:dyDescent="0.25">
      <c r="B325" s="154">
        <v>45931</v>
      </c>
      <c r="C325" s="142" t="s">
        <v>511</v>
      </c>
      <c r="D325" s="134" t="s">
        <v>565</v>
      </c>
      <c r="E325" s="139">
        <v>0.85</v>
      </c>
      <c r="F325" s="140">
        <v>4200</v>
      </c>
      <c r="G325" s="140">
        <v>4670</v>
      </c>
      <c r="H325" s="140">
        <v>5140</v>
      </c>
      <c r="I325" s="140">
        <v>5610</v>
      </c>
      <c r="J325" s="140">
        <v>6080</v>
      </c>
      <c r="K325" s="140">
        <v>6550</v>
      </c>
      <c r="L325" s="136"/>
      <c r="M325" s="136"/>
      <c r="N325" s="136"/>
      <c r="O325" s="136"/>
      <c r="P325" s="136"/>
      <c r="Q325" s="155"/>
      <c r="R325" s="136"/>
      <c r="S325" s="67"/>
    </row>
    <row r="326" spans="2:19" ht="15.75" x14ac:dyDescent="0.25">
      <c r="B326" s="154">
        <v>45931</v>
      </c>
      <c r="C326" s="142" t="s">
        <v>511</v>
      </c>
      <c r="D326" s="134" t="s">
        <v>566</v>
      </c>
      <c r="E326" s="139">
        <v>0.85</v>
      </c>
      <c r="F326" s="140">
        <v>4075</v>
      </c>
      <c r="G326" s="140">
        <v>4450</v>
      </c>
      <c r="H326" s="140">
        <v>4825</v>
      </c>
      <c r="I326" s="140">
        <v>5200</v>
      </c>
      <c r="J326" s="140">
        <v>5575</v>
      </c>
      <c r="K326" s="140">
        <v>5950</v>
      </c>
      <c r="L326" s="136"/>
      <c r="M326" s="136"/>
      <c r="N326" s="136"/>
      <c r="O326" s="136"/>
      <c r="P326" s="136"/>
      <c r="Q326" s="155"/>
      <c r="R326" s="136"/>
      <c r="S326" s="67"/>
    </row>
    <row r="327" spans="2:19" ht="15.75" x14ac:dyDescent="0.25">
      <c r="B327" s="154">
        <v>45931</v>
      </c>
      <c r="C327" s="142" t="s">
        <v>511</v>
      </c>
      <c r="D327" s="134" t="s">
        <v>567</v>
      </c>
      <c r="E327" s="139">
        <v>0.85</v>
      </c>
      <c r="F327" s="140">
        <v>3920</v>
      </c>
      <c r="G327" s="140">
        <v>4230</v>
      </c>
      <c r="H327" s="140">
        <v>4540</v>
      </c>
      <c r="I327" s="140">
        <v>4850</v>
      </c>
      <c r="J327" s="140">
        <v>5160</v>
      </c>
      <c r="K327" s="140">
        <v>5470</v>
      </c>
      <c r="L327" s="136"/>
      <c r="M327" s="136"/>
      <c r="N327" s="136"/>
      <c r="O327" s="136"/>
      <c r="P327" s="136"/>
      <c r="Q327" s="155"/>
      <c r="R327" s="136"/>
      <c r="S327" s="67"/>
    </row>
    <row r="328" spans="2:19" ht="15.75" x14ac:dyDescent="0.25">
      <c r="B328" s="154">
        <v>45931</v>
      </c>
      <c r="C328" s="142" t="s">
        <v>511</v>
      </c>
      <c r="D328" s="134" t="s">
        <v>568</v>
      </c>
      <c r="E328" s="139">
        <v>0.85</v>
      </c>
      <c r="F328" s="140">
        <v>3595</v>
      </c>
      <c r="G328" s="140">
        <v>3870</v>
      </c>
      <c r="H328" s="140">
        <v>4145</v>
      </c>
      <c r="I328" s="140">
        <v>4420</v>
      </c>
      <c r="J328" s="140">
        <v>4695</v>
      </c>
      <c r="K328" s="140">
        <v>4970</v>
      </c>
      <c r="L328" s="136"/>
      <c r="M328" s="136"/>
      <c r="N328" s="136"/>
      <c r="O328" s="136"/>
      <c r="P328" s="136"/>
      <c r="Q328" s="155"/>
      <c r="R328" s="136"/>
      <c r="S328" s="67"/>
    </row>
    <row r="329" spans="2:19" ht="15.75" x14ac:dyDescent="0.25">
      <c r="B329" s="154">
        <v>45931</v>
      </c>
      <c r="C329" s="142" t="s">
        <v>511</v>
      </c>
      <c r="D329" s="134" t="s">
        <v>569</v>
      </c>
      <c r="E329" s="139">
        <v>0.85</v>
      </c>
      <c r="F329" s="140">
        <v>3500</v>
      </c>
      <c r="G329" s="140">
        <v>3675</v>
      </c>
      <c r="H329" s="140">
        <v>3850</v>
      </c>
      <c r="I329" s="140">
        <v>4025</v>
      </c>
      <c r="J329" s="140">
        <v>4200</v>
      </c>
      <c r="K329" s="140">
        <v>4375</v>
      </c>
      <c r="L329" s="136"/>
      <c r="M329" s="136"/>
      <c r="N329" s="136"/>
      <c r="O329" s="136"/>
      <c r="P329" s="136"/>
      <c r="Q329" s="155"/>
      <c r="R329" s="136"/>
      <c r="S329" s="67"/>
    </row>
    <row r="330" spans="2:19" ht="15.75" x14ac:dyDescent="0.25">
      <c r="B330" s="154">
        <v>45931</v>
      </c>
      <c r="C330" s="142" t="s">
        <v>511</v>
      </c>
      <c r="D330" s="134" t="s">
        <v>570</v>
      </c>
      <c r="E330" s="139">
        <v>0.85</v>
      </c>
      <c r="F330" s="140">
        <v>3300</v>
      </c>
      <c r="G330" s="140">
        <v>3475</v>
      </c>
      <c r="H330" s="140">
        <v>3650</v>
      </c>
      <c r="I330" s="140">
        <v>3825</v>
      </c>
      <c r="J330" s="140">
        <v>4000</v>
      </c>
      <c r="K330" s="140">
        <v>4175</v>
      </c>
      <c r="L330" s="136"/>
      <c r="M330" s="136"/>
      <c r="N330" s="136"/>
      <c r="O330" s="136"/>
      <c r="P330" s="136"/>
      <c r="Q330" s="155"/>
      <c r="R330" s="136"/>
      <c r="S330" s="67"/>
    </row>
    <row r="331" spans="2:19" ht="15.75" x14ac:dyDescent="0.25">
      <c r="B331" s="154">
        <v>45931</v>
      </c>
      <c r="C331" s="142" t="s">
        <v>511</v>
      </c>
      <c r="D331" s="134" t="s">
        <v>571</v>
      </c>
      <c r="E331" s="139">
        <v>0.85</v>
      </c>
      <c r="F331" s="140">
        <v>3195</v>
      </c>
      <c r="G331" s="140">
        <v>3365</v>
      </c>
      <c r="H331" s="140">
        <v>3545</v>
      </c>
      <c r="I331" s="140">
        <v>3725</v>
      </c>
      <c r="J331" s="140">
        <v>3905</v>
      </c>
      <c r="K331" s="140">
        <v>4085</v>
      </c>
      <c r="L331" s="136"/>
      <c r="M331" s="136"/>
      <c r="N331" s="136"/>
      <c r="O331" s="136"/>
      <c r="P331" s="136"/>
      <c r="Q331" s="155"/>
      <c r="R331" s="136"/>
      <c r="S331" s="67"/>
    </row>
    <row r="332" spans="2:19" ht="15.75" x14ac:dyDescent="0.25">
      <c r="B332" s="154">
        <v>45931</v>
      </c>
      <c r="C332" s="142" t="s">
        <v>511</v>
      </c>
      <c r="D332" s="134" t="s">
        <v>572</v>
      </c>
      <c r="E332" s="139">
        <v>0.85</v>
      </c>
      <c r="F332" s="140">
        <v>2995</v>
      </c>
      <c r="G332" s="140">
        <v>3155</v>
      </c>
      <c r="H332" s="140">
        <v>3315</v>
      </c>
      <c r="I332" s="140">
        <v>3475</v>
      </c>
      <c r="J332" s="140">
        <v>3635</v>
      </c>
      <c r="K332" s="140">
        <v>3795</v>
      </c>
      <c r="L332" s="136"/>
      <c r="M332" s="136"/>
      <c r="N332" s="136"/>
      <c r="O332" s="136"/>
      <c r="P332" s="136"/>
      <c r="Q332" s="155"/>
      <c r="R332" s="136"/>
      <c r="S332" s="67"/>
    </row>
    <row r="333" spans="2:19" ht="15.75" x14ac:dyDescent="0.25">
      <c r="B333" s="154">
        <v>45931</v>
      </c>
      <c r="C333" s="142" t="s">
        <v>511</v>
      </c>
      <c r="D333" s="134" t="s">
        <v>573</v>
      </c>
      <c r="E333" s="139">
        <v>0.85</v>
      </c>
      <c r="F333" s="140">
        <v>2825</v>
      </c>
      <c r="G333" s="140">
        <v>2950</v>
      </c>
      <c r="H333" s="140">
        <v>3075</v>
      </c>
      <c r="I333" s="140">
        <v>3200</v>
      </c>
      <c r="J333" s="140">
        <v>3325</v>
      </c>
      <c r="K333" s="140">
        <v>3450</v>
      </c>
      <c r="L333" s="136"/>
      <c r="M333" s="136"/>
      <c r="N333" s="136"/>
      <c r="O333" s="136"/>
      <c r="P333" s="136"/>
      <c r="Q333" s="155"/>
      <c r="R333" s="136"/>
      <c r="S333" s="67"/>
    </row>
    <row r="334" spans="2:19" ht="15.75" x14ac:dyDescent="0.25">
      <c r="B334" s="154">
        <v>45931</v>
      </c>
      <c r="C334" s="142" t="s">
        <v>511</v>
      </c>
      <c r="D334" s="134" t="s">
        <v>574</v>
      </c>
      <c r="E334" s="139">
        <v>0.85</v>
      </c>
      <c r="F334" s="140">
        <v>2800</v>
      </c>
      <c r="G334" s="140">
        <v>2910</v>
      </c>
      <c r="H334" s="140">
        <v>3020</v>
      </c>
      <c r="I334" s="140">
        <v>3130</v>
      </c>
      <c r="J334" s="140">
        <v>3240</v>
      </c>
      <c r="K334" s="140">
        <v>3350</v>
      </c>
      <c r="L334" s="136"/>
      <c r="M334" s="136"/>
      <c r="N334" s="136"/>
      <c r="O334" s="136"/>
      <c r="P334" s="136"/>
      <c r="Q334" s="155"/>
      <c r="R334" s="136"/>
      <c r="S334" s="67"/>
    </row>
    <row r="335" spans="2:19" ht="15.75" x14ac:dyDescent="0.25">
      <c r="B335" s="154">
        <v>45931</v>
      </c>
      <c r="C335" s="142" t="s">
        <v>511</v>
      </c>
      <c r="D335" s="134" t="s">
        <v>575</v>
      </c>
      <c r="E335" s="139">
        <v>0.85</v>
      </c>
      <c r="F335" s="140">
        <v>2600</v>
      </c>
      <c r="G335" s="140">
        <v>2725</v>
      </c>
      <c r="H335" s="140">
        <v>2850</v>
      </c>
      <c r="I335" s="140">
        <v>2975</v>
      </c>
      <c r="J335" s="140">
        <v>3100</v>
      </c>
      <c r="K335" s="140">
        <v>3225</v>
      </c>
      <c r="L335" s="136"/>
      <c r="M335" s="136"/>
      <c r="N335" s="136"/>
      <c r="O335" s="136"/>
      <c r="P335" s="136"/>
      <c r="Q335" s="155"/>
      <c r="R335" s="136"/>
      <c r="S335" s="67"/>
    </row>
    <row r="336" spans="2:19" ht="16.5" thickBot="1" x14ac:dyDescent="0.3">
      <c r="B336" s="156">
        <v>45931</v>
      </c>
      <c r="C336" s="157" t="s">
        <v>511</v>
      </c>
      <c r="D336" s="158" t="s">
        <v>576</v>
      </c>
      <c r="E336" s="159">
        <v>0.85</v>
      </c>
      <c r="F336" s="160">
        <v>2355</v>
      </c>
      <c r="G336" s="160">
        <v>2395</v>
      </c>
      <c r="H336" s="160">
        <v>2435</v>
      </c>
      <c r="I336" s="160">
        <v>2475</v>
      </c>
      <c r="J336" s="160">
        <v>2515</v>
      </c>
      <c r="K336" s="160">
        <v>2555</v>
      </c>
      <c r="L336" s="161"/>
      <c r="M336" s="161"/>
      <c r="N336" s="161"/>
      <c r="O336" s="161"/>
      <c r="P336" s="161"/>
      <c r="Q336" s="162"/>
      <c r="R336" s="136"/>
      <c r="S336" s="67"/>
    </row>
    <row r="337" spans="2:19" ht="15.75" x14ac:dyDescent="0.25">
      <c r="B337" s="154">
        <v>46023</v>
      </c>
      <c r="C337" s="142" t="s">
        <v>513</v>
      </c>
      <c r="D337" s="134" t="s">
        <v>562</v>
      </c>
      <c r="E337" s="139">
        <v>0.85</v>
      </c>
      <c r="F337" s="140">
        <v>5707.76</v>
      </c>
      <c r="G337" s="140">
        <v>6154.73</v>
      </c>
      <c r="H337" s="140">
        <v>6601.69</v>
      </c>
      <c r="I337" s="140">
        <v>7048.65</v>
      </c>
      <c r="J337" s="140">
        <v>7495.61</v>
      </c>
      <c r="K337" s="140">
        <v>7942.58</v>
      </c>
      <c r="L337" s="136"/>
      <c r="M337" s="136"/>
      <c r="N337" s="136"/>
      <c r="O337" s="136"/>
      <c r="P337" s="136"/>
      <c r="Q337" s="155"/>
      <c r="R337" s="136"/>
      <c r="S337" s="67"/>
    </row>
    <row r="338" spans="2:19" ht="15.75" x14ac:dyDescent="0.25">
      <c r="B338" s="154">
        <v>46023</v>
      </c>
      <c r="C338" s="142" t="s">
        <v>513</v>
      </c>
      <c r="D338" s="134" t="s">
        <v>563</v>
      </c>
      <c r="E338" s="139">
        <v>0.85</v>
      </c>
      <c r="F338" s="140">
        <v>5240.25</v>
      </c>
      <c r="G338" s="140">
        <v>5651.25</v>
      </c>
      <c r="H338" s="140">
        <v>6062.25</v>
      </c>
      <c r="I338" s="140">
        <v>6473.25</v>
      </c>
      <c r="J338" s="140">
        <v>6884.25</v>
      </c>
      <c r="K338" s="140">
        <v>7295.25</v>
      </c>
      <c r="L338" s="136"/>
      <c r="M338" s="136"/>
      <c r="N338" s="136"/>
      <c r="O338" s="136"/>
      <c r="P338" s="136"/>
      <c r="Q338" s="155"/>
      <c r="R338" s="136"/>
      <c r="S338" s="67"/>
    </row>
    <row r="339" spans="2:19" ht="15.75" x14ac:dyDescent="0.25">
      <c r="B339" s="154">
        <v>46023</v>
      </c>
      <c r="C339" s="142" t="s">
        <v>513</v>
      </c>
      <c r="D339" s="134" t="s">
        <v>564</v>
      </c>
      <c r="E339" s="139">
        <v>0.85</v>
      </c>
      <c r="F339" s="140">
        <v>4788.1499999999996</v>
      </c>
      <c r="G339" s="140">
        <v>5194.01</v>
      </c>
      <c r="H339" s="140">
        <v>5599.88</v>
      </c>
      <c r="I339" s="140">
        <v>6005.74</v>
      </c>
      <c r="J339" s="140">
        <v>6411.6</v>
      </c>
      <c r="K339" s="140">
        <v>6817.46</v>
      </c>
      <c r="L339" s="136"/>
      <c r="M339" s="136"/>
      <c r="N339" s="136"/>
      <c r="O339" s="136"/>
      <c r="P339" s="136"/>
      <c r="Q339" s="155"/>
      <c r="R339" s="136"/>
      <c r="S339" s="67"/>
    </row>
    <row r="340" spans="2:19" ht="15.75" x14ac:dyDescent="0.25">
      <c r="B340" s="154">
        <v>46023</v>
      </c>
      <c r="C340" s="142" t="s">
        <v>513</v>
      </c>
      <c r="D340" s="134" t="s">
        <v>565</v>
      </c>
      <c r="E340" s="139">
        <v>0.85</v>
      </c>
      <c r="F340" s="140">
        <v>4315.5</v>
      </c>
      <c r="G340" s="140">
        <v>4798.43</v>
      </c>
      <c r="H340" s="140">
        <v>5281.35</v>
      </c>
      <c r="I340" s="140">
        <v>5764.28</v>
      </c>
      <c r="J340" s="140">
        <v>6247.2</v>
      </c>
      <c r="K340" s="140">
        <v>6730.13</v>
      </c>
      <c r="L340" s="136"/>
      <c r="M340" s="136"/>
      <c r="N340" s="136"/>
      <c r="O340" s="136"/>
      <c r="P340" s="136"/>
      <c r="Q340" s="155"/>
      <c r="R340" s="136"/>
      <c r="S340" s="67"/>
    </row>
    <row r="341" spans="2:19" ht="15.75" x14ac:dyDescent="0.25">
      <c r="B341" s="154">
        <v>46023</v>
      </c>
      <c r="C341" s="142" t="s">
        <v>513</v>
      </c>
      <c r="D341" s="134" t="s">
        <v>566</v>
      </c>
      <c r="E341" s="139">
        <v>0.85</v>
      </c>
      <c r="F341" s="140">
        <v>4187.0600000000004</v>
      </c>
      <c r="G341" s="140">
        <v>4572.38</v>
      </c>
      <c r="H341" s="140">
        <v>4957.6899999999996</v>
      </c>
      <c r="I341" s="140">
        <v>5343</v>
      </c>
      <c r="J341" s="140">
        <v>5728.31</v>
      </c>
      <c r="K341" s="140">
        <v>6113.63</v>
      </c>
      <c r="L341" s="136"/>
      <c r="M341" s="136"/>
      <c r="N341" s="136"/>
      <c r="O341" s="136"/>
      <c r="P341" s="136"/>
      <c r="Q341" s="155"/>
      <c r="R341" s="136"/>
      <c r="S341" s="67"/>
    </row>
    <row r="342" spans="2:19" ht="15.75" x14ac:dyDescent="0.25">
      <c r="B342" s="154">
        <v>46023</v>
      </c>
      <c r="C342" s="142" t="s">
        <v>513</v>
      </c>
      <c r="D342" s="134" t="s">
        <v>567</v>
      </c>
      <c r="E342" s="139">
        <v>0.85</v>
      </c>
      <c r="F342" s="140">
        <v>4027.8</v>
      </c>
      <c r="G342" s="140">
        <v>4346.33</v>
      </c>
      <c r="H342" s="140">
        <v>4664.8500000000004</v>
      </c>
      <c r="I342" s="140">
        <v>4983.38</v>
      </c>
      <c r="J342" s="140">
        <v>5301.9</v>
      </c>
      <c r="K342" s="140">
        <v>5620.43</v>
      </c>
      <c r="L342" s="136"/>
      <c r="M342" s="136"/>
      <c r="N342" s="136"/>
      <c r="O342" s="136"/>
      <c r="P342" s="136"/>
      <c r="Q342" s="155"/>
      <c r="R342" s="136"/>
      <c r="S342" s="67"/>
    </row>
    <row r="343" spans="2:19" ht="15.75" x14ac:dyDescent="0.25">
      <c r="B343" s="154">
        <v>46023</v>
      </c>
      <c r="C343" s="142" t="s">
        <v>513</v>
      </c>
      <c r="D343" s="134" t="s">
        <v>568</v>
      </c>
      <c r="E343" s="139">
        <v>0.85</v>
      </c>
      <c r="F343" s="140">
        <v>3693.86</v>
      </c>
      <c r="G343" s="140">
        <v>3976.43</v>
      </c>
      <c r="H343" s="140">
        <v>4258.99</v>
      </c>
      <c r="I343" s="140">
        <v>4541.55</v>
      </c>
      <c r="J343" s="140">
        <v>4824.1099999999997</v>
      </c>
      <c r="K343" s="140">
        <v>5106.68</v>
      </c>
      <c r="L343" s="136"/>
      <c r="M343" s="136"/>
      <c r="N343" s="136"/>
      <c r="O343" s="136"/>
      <c r="P343" s="136"/>
      <c r="Q343" s="155"/>
      <c r="R343" s="136"/>
      <c r="S343" s="67"/>
    </row>
    <row r="344" spans="2:19" ht="15.75" x14ac:dyDescent="0.25">
      <c r="B344" s="154">
        <v>46023</v>
      </c>
      <c r="C344" s="142" t="s">
        <v>513</v>
      </c>
      <c r="D344" s="134" t="s">
        <v>569</v>
      </c>
      <c r="E344" s="139">
        <v>0.85</v>
      </c>
      <c r="F344" s="140">
        <v>3596.25</v>
      </c>
      <c r="G344" s="140">
        <v>3776.06</v>
      </c>
      <c r="H344" s="140">
        <v>3955.88</v>
      </c>
      <c r="I344" s="140">
        <v>4135.6899999999996</v>
      </c>
      <c r="J344" s="140">
        <v>4315.5</v>
      </c>
      <c r="K344" s="140">
        <v>4495.3100000000004</v>
      </c>
      <c r="L344" s="136"/>
      <c r="M344" s="136"/>
      <c r="N344" s="136"/>
      <c r="O344" s="136"/>
      <c r="P344" s="136"/>
      <c r="Q344" s="155"/>
      <c r="R344" s="136"/>
      <c r="S344" s="67"/>
    </row>
    <row r="345" spans="2:19" ht="15.75" x14ac:dyDescent="0.25">
      <c r="B345" s="154">
        <v>46023</v>
      </c>
      <c r="C345" s="142" t="s">
        <v>513</v>
      </c>
      <c r="D345" s="134" t="s">
        <v>570</v>
      </c>
      <c r="E345" s="139">
        <v>0.85</v>
      </c>
      <c r="F345" s="140">
        <v>3390.75</v>
      </c>
      <c r="G345" s="140">
        <v>3570.56</v>
      </c>
      <c r="H345" s="140">
        <v>3750.38</v>
      </c>
      <c r="I345" s="140">
        <v>3930.19</v>
      </c>
      <c r="J345" s="140">
        <v>4110</v>
      </c>
      <c r="K345" s="140">
        <v>4289.8100000000004</v>
      </c>
      <c r="L345" s="136"/>
      <c r="M345" s="136"/>
      <c r="N345" s="136"/>
      <c r="O345" s="136"/>
      <c r="P345" s="136"/>
      <c r="Q345" s="155"/>
      <c r="R345" s="136"/>
      <c r="S345" s="67"/>
    </row>
    <row r="346" spans="2:19" ht="15.75" x14ac:dyDescent="0.25">
      <c r="B346" s="154">
        <v>46023</v>
      </c>
      <c r="C346" s="142" t="s">
        <v>513</v>
      </c>
      <c r="D346" s="134" t="s">
        <v>571</v>
      </c>
      <c r="E346" s="139">
        <v>0.85</v>
      </c>
      <c r="F346" s="140">
        <v>3282.86</v>
      </c>
      <c r="G346" s="140">
        <v>3457.54</v>
      </c>
      <c r="H346" s="140">
        <v>3642.49</v>
      </c>
      <c r="I346" s="140">
        <v>3827.44</v>
      </c>
      <c r="J346" s="140">
        <v>4012.39</v>
      </c>
      <c r="K346" s="140">
        <v>4197.34</v>
      </c>
      <c r="L346" s="136"/>
      <c r="M346" s="136"/>
      <c r="N346" s="136"/>
      <c r="O346" s="136"/>
      <c r="P346" s="136"/>
      <c r="Q346" s="155"/>
      <c r="R346" s="136"/>
      <c r="S346" s="67"/>
    </row>
    <row r="347" spans="2:19" ht="15.75" x14ac:dyDescent="0.25">
      <c r="B347" s="154">
        <v>46023</v>
      </c>
      <c r="C347" s="142" t="s">
        <v>513</v>
      </c>
      <c r="D347" s="134" t="s">
        <v>572</v>
      </c>
      <c r="E347" s="139">
        <v>0.85</v>
      </c>
      <c r="F347" s="140">
        <v>3077.36</v>
      </c>
      <c r="G347" s="140">
        <v>3241.76</v>
      </c>
      <c r="H347" s="140">
        <v>3406.16</v>
      </c>
      <c r="I347" s="140">
        <v>3570.56</v>
      </c>
      <c r="J347" s="140">
        <v>3734.96</v>
      </c>
      <c r="K347" s="140">
        <v>3899.36</v>
      </c>
      <c r="L347" s="136"/>
      <c r="M347" s="136"/>
      <c r="N347" s="136"/>
      <c r="O347" s="136"/>
      <c r="P347" s="136"/>
      <c r="Q347" s="155"/>
      <c r="R347" s="136"/>
      <c r="S347" s="67"/>
    </row>
    <row r="348" spans="2:19" ht="15.75" x14ac:dyDescent="0.25">
      <c r="B348" s="154">
        <v>46023</v>
      </c>
      <c r="C348" s="142" t="s">
        <v>513</v>
      </c>
      <c r="D348" s="134" t="s">
        <v>573</v>
      </c>
      <c r="E348" s="139">
        <v>0.85</v>
      </c>
      <c r="F348" s="140">
        <v>2954.06</v>
      </c>
      <c r="G348" s="140">
        <v>3082.5</v>
      </c>
      <c r="H348" s="140">
        <v>3210.94</v>
      </c>
      <c r="I348" s="140">
        <v>3339.38</v>
      </c>
      <c r="J348" s="140">
        <v>3467.81</v>
      </c>
      <c r="K348" s="140">
        <v>3596.25</v>
      </c>
      <c r="L348" s="136"/>
      <c r="M348" s="136"/>
      <c r="N348" s="136"/>
      <c r="O348" s="136"/>
      <c r="P348" s="136"/>
      <c r="Q348" s="155"/>
      <c r="R348" s="136"/>
      <c r="S348" s="67"/>
    </row>
    <row r="349" spans="2:19" ht="15.75" x14ac:dyDescent="0.25">
      <c r="B349" s="154">
        <v>46023</v>
      </c>
      <c r="C349" s="142" t="s">
        <v>513</v>
      </c>
      <c r="D349" s="134" t="s">
        <v>574</v>
      </c>
      <c r="E349" s="139">
        <v>0.85</v>
      </c>
      <c r="F349" s="140">
        <v>2928.38</v>
      </c>
      <c r="G349" s="140">
        <v>3041.4</v>
      </c>
      <c r="H349" s="140">
        <v>3154.43</v>
      </c>
      <c r="I349" s="140">
        <v>3267.45</v>
      </c>
      <c r="J349" s="140">
        <v>3380.48</v>
      </c>
      <c r="K349" s="140">
        <v>3493.5</v>
      </c>
      <c r="L349" s="136"/>
      <c r="M349" s="136"/>
      <c r="N349" s="136"/>
      <c r="O349" s="136"/>
      <c r="P349" s="136"/>
      <c r="Q349" s="155"/>
      <c r="R349" s="136"/>
      <c r="S349" s="67"/>
    </row>
    <row r="350" spans="2:19" ht="15.75" x14ac:dyDescent="0.25">
      <c r="B350" s="154">
        <v>46023</v>
      </c>
      <c r="C350" s="142" t="s">
        <v>513</v>
      </c>
      <c r="D350" s="134" t="s">
        <v>575</v>
      </c>
      <c r="E350" s="139">
        <v>0.85</v>
      </c>
      <c r="F350" s="140">
        <v>2722.88</v>
      </c>
      <c r="G350" s="140">
        <v>2851.31</v>
      </c>
      <c r="H350" s="140">
        <v>2979.75</v>
      </c>
      <c r="I350" s="140">
        <v>3108.19</v>
      </c>
      <c r="J350" s="140">
        <v>3236.63</v>
      </c>
      <c r="K350" s="140">
        <v>3365.06</v>
      </c>
      <c r="L350" s="136"/>
      <c r="M350" s="136"/>
      <c r="N350" s="136"/>
      <c r="O350" s="136"/>
      <c r="P350" s="136"/>
      <c r="Q350" s="155"/>
      <c r="R350" s="136"/>
      <c r="S350" s="67"/>
    </row>
    <row r="351" spans="2:19" ht="16.5" thickBot="1" x14ac:dyDescent="0.3">
      <c r="B351" s="156">
        <v>46023</v>
      </c>
      <c r="C351" s="157" t="s">
        <v>513</v>
      </c>
      <c r="D351" s="158" t="s">
        <v>576</v>
      </c>
      <c r="E351" s="159">
        <v>0.85</v>
      </c>
      <c r="F351" s="160">
        <v>2471.14</v>
      </c>
      <c r="G351" s="160">
        <v>2512.2399999999998</v>
      </c>
      <c r="H351" s="160">
        <v>2553.34</v>
      </c>
      <c r="I351" s="160">
        <v>2594.44</v>
      </c>
      <c r="J351" s="160">
        <v>2635.54</v>
      </c>
      <c r="K351" s="160">
        <v>2676.64</v>
      </c>
      <c r="L351" s="161"/>
      <c r="M351" s="161"/>
      <c r="N351" s="161"/>
      <c r="O351" s="161"/>
      <c r="P351" s="161"/>
      <c r="Q351" s="162"/>
      <c r="R351" s="136"/>
      <c r="S351" s="67"/>
    </row>
    <row r="352" spans="2:19" ht="15.75" x14ac:dyDescent="0.25">
      <c r="B352" s="154">
        <v>46478</v>
      </c>
      <c r="C352" s="142" t="s">
        <v>577</v>
      </c>
      <c r="D352" s="134" t="s">
        <v>562</v>
      </c>
      <c r="E352" s="139">
        <v>0.85</v>
      </c>
      <c r="F352" s="140">
        <v>5836.18</v>
      </c>
      <c r="G352" s="140">
        <v>6293.21</v>
      </c>
      <c r="H352" s="140">
        <v>6750.23</v>
      </c>
      <c r="I352" s="140">
        <v>7207.24</v>
      </c>
      <c r="J352" s="140">
        <v>7664.26</v>
      </c>
      <c r="K352" s="140">
        <v>8121.29</v>
      </c>
      <c r="L352" s="136"/>
      <c r="M352" s="136"/>
      <c r="N352" s="136"/>
      <c r="O352" s="136"/>
      <c r="P352" s="136"/>
      <c r="Q352" s="155"/>
      <c r="R352" s="136"/>
      <c r="S352" s="67"/>
    </row>
    <row r="353" spans="2:19" ht="15.75" x14ac:dyDescent="0.25">
      <c r="B353" s="154">
        <v>46478</v>
      </c>
      <c r="C353" s="142" t="s">
        <v>577</v>
      </c>
      <c r="D353" s="134" t="s">
        <v>563</v>
      </c>
      <c r="E353" s="139">
        <v>0.85</v>
      </c>
      <c r="F353" s="140">
        <v>5358.16</v>
      </c>
      <c r="G353" s="140">
        <v>5778.4</v>
      </c>
      <c r="H353" s="140">
        <v>6198.65</v>
      </c>
      <c r="I353" s="140">
        <v>6618.9</v>
      </c>
      <c r="J353" s="140">
        <v>7039.15</v>
      </c>
      <c r="K353" s="140">
        <v>7459.39</v>
      </c>
      <c r="L353" s="136"/>
      <c r="M353" s="136"/>
      <c r="N353" s="136"/>
      <c r="O353" s="136"/>
      <c r="P353" s="136"/>
      <c r="Q353" s="155"/>
      <c r="R353" s="136"/>
      <c r="S353" s="67"/>
    </row>
    <row r="354" spans="2:19" ht="15.75" x14ac:dyDescent="0.25">
      <c r="B354" s="154">
        <v>46478</v>
      </c>
      <c r="C354" s="142" t="s">
        <v>577</v>
      </c>
      <c r="D354" s="134" t="s">
        <v>564</v>
      </c>
      <c r="E354" s="139">
        <v>0.85</v>
      </c>
      <c r="F354" s="140">
        <v>4895.88</v>
      </c>
      <c r="G354" s="140">
        <v>5310.88</v>
      </c>
      <c r="H354" s="140">
        <v>5725.88</v>
      </c>
      <c r="I354" s="140">
        <v>6140.87</v>
      </c>
      <c r="J354" s="140">
        <v>6555.86</v>
      </c>
      <c r="K354" s="140">
        <v>6970.85</v>
      </c>
      <c r="L354" s="136"/>
      <c r="M354" s="136"/>
      <c r="N354" s="136"/>
      <c r="O354" s="136"/>
      <c r="P354" s="136"/>
      <c r="Q354" s="155"/>
      <c r="R354" s="136"/>
      <c r="S354" s="67"/>
    </row>
    <row r="355" spans="2:19" ht="15.75" x14ac:dyDescent="0.25">
      <c r="B355" s="154">
        <v>46478</v>
      </c>
      <c r="C355" s="142" t="s">
        <v>577</v>
      </c>
      <c r="D355" s="134" t="s">
        <v>565</v>
      </c>
      <c r="E355" s="139">
        <v>0.85</v>
      </c>
      <c r="F355" s="140">
        <v>4412.6000000000004</v>
      </c>
      <c r="G355" s="140">
        <v>4906.3900000000003</v>
      </c>
      <c r="H355" s="140">
        <v>5400.18</v>
      </c>
      <c r="I355" s="140">
        <v>5893.98</v>
      </c>
      <c r="J355" s="140">
        <v>6387.76</v>
      </c>
      <c r="K355" s="140">
        <v>6881.56</v>
      </c>
      <c r="L355" s="136"/>
      <c r="M355" s="136"/>
      <c r="N355" s="136"/>
      <c r="O355" s="136"/>
      <c r="P355" s="136"/>
      <c r="Q355" s="155"/>
      <c r="R355" s="136"/>
      <c r="S355" s="67"/>
    </row>
    <row r="356" spans="2:19" ht="15.75" x14ac:dyDescent="0.25">
      <c r="B356" s="154">
        <v>46478</v>
      </c>
      <c r="C356" s="142" t="s">
        <v>577</v>
      </c>
      <c r="D356" s="134" t="s">
        <v>566</v>
      </c>
      <c r="E356" s="139">
        <v>0.85</v>
      </c>
      <c r="F356" s="140">
        <v>4281.2700000000004</v>
      </c>
      <c r="G356" s="140">
        <v>4675.26</v>
      </c>
      <c r="H356" s="140">
        <v>5069.24</v>
      </c>
      <c r="I356" s="140">
        <v>5463.22</v>
      </c>
      <c r="J356" s="140">
        <v>5857.2</v>
      </c>
      <c r="K356" s="140">
        <v>6251.19</v>
      </c>
      <c r="L356" s="136"/>
      <c r="M356" s="136"/>
      <c r="N356" s="136"/>
      <c r="O356" s="136"/>
      <c r="P356" s="136"/>
      <c r="Q356" s="155"/>
      <c r="R356" s="136"/>
      <c r="S356" s="67"/>
    </row>
    <row r="357" spans="2:19" ht="15.75" x14ac:dyDescent="0.25">
      <c r="B357" s="154">
        <v>46478</v>
      </c>
      <c r="C357" s="142" t="s">
        <v>577</v>
      </c>
      <c r="D357" s="134" t="s">
        <v>567</v>
      </c>
      <c r="E357" s="139">
        <v>0.85</v>
      </c>
      <c r="F357" s="140">
        <v>4118.43</v>
      </c>
      <c r="G357" s="140">
        <v>4444.12</v>
      </c>
      <c r="H357" s="140">
        <v>4769.8100000000004</v>
      </c>
      <c r="I357" s="140">
        <v>5095.51</v>
      </c>
      <c r="J357" s="140">
        <v>5421.19</v>
      </c>
      <c r="K357" s="140">
        <v>5746.89</v>
      </c>
      <c r="L357" s="136"/>
      <c r="M357" s="136"/>
      <c r="N357" s="136"/>
      <c r="O357" s="136"/>
      <c r="P357" s="136"/>
      <c r="Q357" s="155"/>
      <c r="R357" s="136"/>
      <c r="S357" s="67"/>
    </row>
    <row r="358" spans="2:19" ht="15.75" x14ac:dyDescent="0.25">
      <c r="B358" s="154">
        <v>46478</v>
      </c>
      <c r="C358" s="142" t="s">
        <v>577</v>
      </c>
      <c r="D358" s="134" t="s">
        <v>568</v>
      </c>
      <c r="E358" s="139">
        <v>0.85</v>
      </c>
      <c r="F358" s="140">
        <v>3776.97</v>
      </c>
      <c r="G358" s="140">
        <v>4065.9</v>
      </c>
      <c r="H358" s="140">
        <v>4354.82</v>
      </c>
      <c r="I358" s="140">
        <v>4643.7299999999996</v>
      </c>
      <c r="J358" s="140">
        <v>4932.6499999999996</v>
      </c>
      <c r="K358" s="140">
        <v>5221.58</v>
      </c>
      <c r="L358" s="136"/>
      <c r="M358" s="136"/>
      <c r="N358" s="136"/>
      <c r="O358" s="136"/>
      <c r="P358" s="136"/>
      <c r="Q358" s="155"/>
      <c r="R358" s="136"/>
      <c r="S358" s="67"/>
    </row>
    <row r="359" spans="2:19" ht="15.75" x14ac:dyDescent="0.25">
      <c r="B359" s="154">
        <v>46478</v>
      </c>
      <c r="C359" s="142" t="s">
        <v>577</v>
      </c>
      <c r="D359" s="134" t="s">
        <v>569</v>
      </c>
      <c r="E359" s="139">
        <v>0.85</v>
      </c>
      <c r="F359" s="140">
        <v>3677.17</v>
      </c>
      <c r="G359" s="140">
        <v>3861.02</v>
      </c>
      <c r="H359" s="140">
        <v>4044.89</v>
      </c>
      <c r="I359" s="140">
        <v>4228.74</v>
      </c>
      <c r="J359" s="140">
        <v>4412.6000000000004</v>
      </c>
      <c r="K359" s="140">
        <v>4596.45</v>
      </c>
      <c r="L359" s="136"/>
      <c r="M359" s="136"/>
      <c r="N359" s="136"/>
      <c r="O359" s="136"/>
      <c r="P359" s="136"/>
      <c r="Q359" s="155"/>
      <c r="R359" s="136"/>
      <c r="S359" s="67"/>
    </row>
    <row r="360" spans="2:19" ht="15.75" x14ac:dyDescent="0.25">
      <c r="B360" s="154">
        <v>46478</v>
      </c>
      <c r="C360" s="142" t="s">
        <v>577</v>
      </c>
      <c r="D360" s="134" t="s">
        <v>570</v>
      </c>
      <c r="E360" s="139">
        <v>0.85</v>
      </c>
      <c r="F360" s="140">
        <v>3467.04</v>
      </c>
      <c r="G360" s="140">
        <v>3650.9</v>
      </c>
      <c r="H360" s="140">
        <v>3834.76</v>
      </c>
      <c r="I360" s="140">
        <v>4018.62</v>
      </c>
      <c r="J360" s="140">
        <v>4202.4799999999996</v>
      </c>
      <c r="K360" s="140">
        <v>4386.33</v>
      </c>
      <c r="L360" s="136"/>
      <c r="M360" s="136"/>
      <c r="N360" s="136"/>
      <c r="O360" s="136"/>
      <c r="P360" s="136"/>
      <c r="Q360" s="155"/>
      <c r="R360" s="136"/>
      <c r="S360" s="67"/>
    </row>
    <row r="361" spans="2:19" ht="15.75" x14ac:dyDescent="0.25">
      <c r="B361" s="154">
        <v>46478</v>
      </c>
      <c r="C361" s="142" t="s">
        <v>577</v>
      </c>
      <c r="D361" s="134" t="s">
        <v>571</v>
      </c>
      <c r="E361" s="139">
        <v>0.85</v>
      </c>
      <c r="F361" s="140">
        <v>3356.72</v>
      </c>
      <c r="G361" s="140">
        <v>3535.33</v>
      </c>
      <c r="H361" s="140">
        <v>3724.45</v>
      </c>
      <c r="I361" s="140">
        <v>3913.56</v>
      </c>
      <c r="J361" s="140">
        <v>4102.67</v>
      </c>
      <c r="K361" s="140">
        <v>4291.78</v>
      </c>
      <c r="L361" s="136"/>
      <c r="M361" s="136"/>
      <c r="N361" s="136"/>
      <c r="O361" s="136"/>
      <c r="P361" s="136"/>
      <c r="Q361" s="155"/>
      <c r="R361" s="136"/>
      <c r="S361" s="67"/>
    </row>
    <row r="362" spans="2:19" ht="15.75" x14ac:dyDescent="0.25">
      <c r="B362" s="154">
        <v>46478</v>
      </c>
      <c r="C362" s="142" t="s">
        <v>577</v>
      </c>
      <c r="D362" s="134" t="s">
        <v>572</v>
      </c>
      <c r="E362" s="139">
        <v>0.85</v>
      </c>
      <c r="F362" s="140">
        <v>3146.6</v>
      </c>
      <c r="G362" s="140">
        <v>3314.7</v>
      </c>
      <c r="H362" s="140">
        <v>3482.8</v>
      </c>
      <c r="I362" s="140">
        <v>3650.9</v>
      </c>
      <c r="J362" s="140">
        <v>3819</v>
      </c>
      <c r="K362" s="140">
        <v>3987.1</v>
      </c>
      <c r="L362" s="136"/>
      <c r="M362" s="136"/>
      <c r="N362" s="136"/>
      <c r="O362" s="136"/>
      <c r="P362" s="136"/>
      <c r="Q362" s="155"/>
      <c r="R362" s="136"/>
      <c r="S362" s="67"/>
    </row>
    <row r="363" spans="2:19" ht="15.75" x14ac:dyDescent="0.25">
      <c r="B363" s="154">
        <v>46478</v>
      </c>
      <c r="C363" s="142" t="s">
        <v>577</v>
      </c>
      <c r="D363" s="134" t="s">
        <v>573</v>
      </c>
      <c r="E363" s="139">
        <v>0.85</v>
      </c>
      <c r="F363" s="140">
        <v>3020.53</v>
      </c>
      <c r="G363" s="140">
        <v>3151.86</v>
      </c>
      <c r="H363" s="140">
        <v>3283.19</v>
      </c>
      <c r="I363" s="140">
        <v>3414.52</v>
      </c>
      <c r="J363" s="140">
        <v>3545.84</v>
      </c>
      <c r="K363" s="140">
        <v>3677.17</v>
      </c>
      <c r="L363" s="136"/>
      <c r="M363" s="136"/>
      <c r="N363" s="136"/>
      <c r="O363" s="136"/>
      <c r="P363" s="136"/>
      <c r="Q363" s="155"/>
      <c r="R363" s="136"/>
      <c r="S363" s="67"/>
    </row>
    <row r="364" spans="2:19" ht="15.75" x14ac:dyDescent="0.25">
      <c r="B364" s="154">
        <v>46478</v>
      </c>
      <c r="C364" s="142" t="s">
        <v>577</v>
      </c>
      <c r="D364" s="134" t="s">
        <v>574</v>
      </c>
      <c r="E364" s="139">
        <v>0.85</v>
      </c>
      <c r="F364" s="140">
        <v>2994.27</v>
      </c>
      <c r="G364" s="140">
        <v>3109.83</v>
      </c>
      <c r="H364" s="140">
        <v>3225.4</v>
      </c>
      <c r="I364" s="140">
        <v>3340.97</v>
      </c>
      <c r="J364" s="140">
        <v>3456.54</v>
      </c>
      <c r="K364" s="140">
        <v>3572.1</v>
      </c>
      <c r="L364" s="136"/>
      <c r="M364" s="136"/>
      <c r="N364" s="136"/>
      <c r="O364" s="136"/>
      <c r="P364" s="136"/>
      <c r="Q364" s="155"/>
      <c r="R364" s="136"/>
      <c r="S364" s="67"/>
    </row>
    <row r="365" spans="2:19" ht="15.75" x14ac:dyDescent="0.25">
      <c r="B365" s="154">
        <v>46478</v>
      </c>
      <c r="C365" s="142" t="s">
        <v>577</v>
      </c>
      <c r="D365" s="134" t="s">
        <v>575</v>
      </c>
      <c r="E365" s="139">
        <v>0.85</v>
      </c>
      <c r="F365" s="140">
        <v>2784.14</v>
      </c>
      <c r="G365" s="140">
        <v>2915.46</v>
      </c>
      <c r="H365" s="140">
        <v>3046.79</v>
      </c>
      <c r="I365" s="140">
        <v>3178.12</v>
      </c>
      <c r="J365" s="140">
        <v>3309.45</v>
      </c>
      <c r="K365" s="140">
        <v>3440.77</v>
      </c>
      <c r="L365" s="136"/>
      <c r="M365" s="136"/>
      <c r="N365" s="136"/>
      <c r="O365" s="136"/>
      <c r="P365" s="136"/>
      <c r="Q365" s="155"/>
      <c r="R365" s="136"/>
      <c r="S365" s="67"/>
    </row>
    <row r="366" spans="2:19" ht="16.5" thickBot="1" x14ac:dyDescent="0.3">
      <c r="B366" s="156">
        <v>46478</v>
      </c>
      <c r="C366" s="157" t="s">
        <v>577</v>
      </c>
      <c r="D366" s="158" t="s">
        <v>576</v>
      </c>
      <c r="E366" s="159">
        <v>0.85</v>
      </c>
      <c r="F366" s="160">
        <v>2526.7399999999998</v>
      </c>
      <c r="G366" s="160">
        <v>2568.77</v>
      </c>
      <c r="H366" s="160">
        <v>2610.79</v>
      </c>
      <c r="I366" s="160">
        <v>2652.81</v>
      </c>
      <c r="J366" s="160">
        <v>2694.84</v>
      </c>
      <c r="K366" s="160">
        <v>2736.86</v>
      </c>
      <c r="L366" s="161"/>
      <c r="M366" s="161"/>
      <c r="N366" s="161"/>
      <c r="O366" s="161"/>
      <c r="P366" s="161"/>
      <c r="Q366" s="162"/>
      <c r="R366" s="136"/>
      <c r="S366" s="67"/>
    </row>
    <row r="367" spans="2:19" ht="15.75" x14ac:dyDescent="0.25">
      <c r="B367" s="154">
        <v>45931</v>
      </c>
      <c r="C367" s="142" t="s">
        <v>515</v>
      </c>
      <c r="D367" s="134" t="s">
        <v>562</v>
      </c>
      <c r="E367" s="139">
        <v>0.85</v>
      </c>
      <c r="F367" s="140">
        <v>5555</v>
      </c>
      <c r="G367" s="140">
        <v>5990</v>
      </c>
      <c r="H367" s="140">
        <v>6425</v>
      </c>
      <c r="I367" s="140">
        <v>6860</v>
      </c>
      <c r="J367" s="140">
        <v>7295</v>
      </c>
      <c r="K367" s="140">
        <v>7730</v>
      </c>
      <c r="L367" s="136"/>
      <c r="M367" s="136"/>
      <c r="N367" s="136"/>
      <c r="O367" s="136"/>
      <c r="P367" s="136"/>
      <c r="Q367" s="155"/>
      <c r="R367" s="136"/>
      <c r="S367" s="67"/>
    </row>
    <row r="368" spans="2:19" ht="15.75" x14ac:dyDescent="0.25">
      <c r="B368" s="154">
        <v>45931</v>
      </c>
      <c r="C368" s="142" t="s">
        <v>515</v>
      </c>
      <c r="D368" s="134" t="s">
        <v>563</v>
      </c>
      <c r="E368" s="139">
        <v>0.85</v>
      </c>
      <c r="F368" s="140">
        <v>5100</v>
      </c>
      <c r="G368" s="140">
        <v>5500</v>
      </c>
      <c r="H368" s="140">
        <v>5900</v>
      </c>
      <c r="I368" s="140">
        <v>6300</v>
      </c>
      <c r="J368" s="140">
        <v>6700</v>
      </c>
      <c r="K368" s="140">
        <v>7100</v>
      </c>
      <c r="L368" s="136"/>
      <c r="M368" s="136"/>
      <c r="N368" s="136"/>
      <c r="O368" s="136"/>
      <c r="P368" s="136"/>
      <c r="Q368" s="155"/>
      <c r="R368" s="136"/>
      <c r="S368" s="67"/>
    </row>
    <row r="369" spans="2:19" ht="15.75" x14ac:dyDescent="0.25">
      <c r="B369" s="154">
        <v>45931</v>
      </c>
      <c r="C369" s="142" t="s">
        <v>515</v>
      </c>
      <c r="D369" s="134" t="s">
        <v>564</v>
      </c>
      <c r="E369" s="139">
        <v>0.85</v>
      </c>
      <c r="F369" s="140">
        <v>4660</v>
      </c>
      <c r="G369" s="140">
        <v>5055</v>
      </c>
      <c r="H369" s="140">
        <v>5450</v>
      </c>
      <c r="I369" s="140">
        <v>5845</v>
      </c>
      <c r="J369" s="140">
        <v>6240</v>
      </c>
      <c r="K369" s="140">
        <v>6635</v>
      </c>
      <c r="L369" s="136"/>
      <c r="M369" s="136"/>
      <c r="N369" s="136"/>
      <c r="O369" s="136"/>
      <c r="P369" s="136"/>
      <c r="Q369" s="155"/>
      <c r="R369" s="136"/>
      <c r="S369" s="67"/>
    </row>
    <row r="370" spans="2:19" ht="15.75" x14ac:dyDescent="0.25">
      <c r="B370" s="154">
        <v>45931</v>
      </c>
      <c r="C370" s="142" t="s">
        <v>515</v>
      </c>
      <c r="D370" s="134" t="s">
        <v>565</v>
      </c>
      <c r="E370" s="139">
        <v>0.85</v>
      </c>
      <c r="F370" s="140">
        <v>4200</v>
      </c>
      <c r="G370" s="140">
        <v>4670</v>
      </c>
      <c r="H370" s="140">
        <v>5140</v>
      </c>
      <c r="I370" s="140">
        <v>5610</v>
      </c>
      <c r="J370" s="140">
        <v>6080</v>
      </c>
      <c r="K370" s="140">
        <v>6550</v>
      </c>
      <c r="L370" s="136"/>
      <c r="M370" s="136"/>
      <c r="N370" s="136"/>
      <c r="O370" s="136"/>
      <c r="P370" s="136"/>
      <c r="Q370" s="155"/>
      <c r="R370" s="136"/>
      <c r="S370" s="67"/>
    </row>
    <row r="371" spans="2:19" ht="15.75" x14ac:dyDescent="0.25">
      <c r="B371" s="154">
        <v>45931</v>
      </c>
      <c r="C371" s="142" t="s">
        <v>515</v>
      </c>
      <c r="D371" s="134" t="s">
        <v>428</v>
      </c>
      <c r="E371" s="139">
        <v>0.85</v>
      </c>
      <c r="F371" s="140">
        <v>4472</v>
      </c>
      <c r="G371" s="140">
        <v>4768</v>
      </c>
      <c r="H371" s="140">
        <v>5202</v>
      </c>
      <c r="I371" s="140">
        <v>5691</v>
      </c>
      <c r="J371" s="140">
        <v>6219</v>
      </c>
      <c r="K371" s="140">
        <v>6609</v>
      </c>
      <c r="L371" s="136"/>
      <c r="M371" s="136"/>
      <c r="N371" s="136"/>
      <c r="O371" s="136"/>
      <c r="P371" s="136"/>
      <c r="Q371" s="155"/>
      <c r="R371" s="136"/>
      <c r="S371" s="67"/>
    </row>
    <row r="372" spans="2:19" ht="15.75" x14ac:dyDescent="0.25">
      <c r="B372" s="154">
        <v>45931</v>
      </c>
      <c r="C372" s="142" t="s">
        <v>515</v>
      </c>
      <c r="D372" s="134" t="s">
        <v>432</v>
      </c>
      <c r="E372" s="139">
        <v>0.85</v>
      </c>
      <c r="F372" s="140">
        <v>4393</v>
      </c>
      <c r="G372" s="140">
        <v>4719</v>
      </c>
      <c r="H372" s="140">
        <v>5044</v>
      </c>
      <c r="I372" s="140">
        <v>5469</v>
      </c>
      <c r="J372" s="140">
        <v>5770</v>
      </c>
      <c r="K372" s="140">
        <v>6210</v>
      </c>
      <c r="L372" s="136"/>
      <c r="M372" s="136"/>
      <c r="N372" s="136"/>
      <c r="O372" s="136"/>
      <c r="P372" s="136"/>
      <c r="Q372" s="155"/>
      <c r="R372" s="136"/>
      <c r="S372" s="67"/>
    </row>
    <row r="373" spans="2:19" ht="15.75" x14ac:dyDescent="0.25">
      <c r="B373" s="154">
        <v>45931</v>
      </c>
      <c r="C373" s="142" t="s">
        <v>515</v>
      </c>
      <c r="D373" s="134" t="s">
        <v>436</v>
      </c>
      <c r="E373" s="139">
        <v>0.85</v>
      </c>
      <c r="F373" s="140">
        <v>4146</v>
      </c>
      <c r="G373" s="140">
        <v>4447</v>
      </c>
      <c r="H373" s="140">
        <v>4748</v>
      </c>
      <c r="I373" s="140">
        <v>5148</v>
      </c>
      <c r="J373" s="140">
        <v>5548</v>
      </c>
      <c r="K373" s="140">
        <v>5775</v>
      </c>
      <c r="L373" s="136"/>
      <c r="M373" s="136"/>
      <c r="N373" s="136"/>
      <c r="O373" s="136"/>
      <c r="P373" s="136"/>
      <c r="Q373" s="155"/>
      <c r="R373" s="136"/>
      <c r="S373" s="67"/>
    </row>
    <row r="374" spans="2:19" ht="15.75" x14ac:dyDescent="0.25">
      <c r="B374" s="154">
        <v>45931</v>
      </c>
      <c r="C374" s="142" t="s">
        <v>515</v>
      </c>
      <c r="D374" s="134" t="s">
        <v>442</v>
      </c>
      <c r="E374" s="139">
        <v>0.85</v>
      </c>
      <c r="F374" s="140">
        <v>3899</v>
      </c>
      <c r="G374" s="140">
        <v>4176</v>
      </c>
      <c r="H374" s="140">
        <v>4452</v>
      </c>
      <c r="I374" s="140">
        <v>4827</v>
      </c>
      <c r="J374" s="140">
        <v>5203</v>
      </c>
      <c r="K374" s="140">
        <v>5510</v>
      </c>
      <c r="L374" s="136"/>
      <c r="M374" s="136"/>
      <c r="N374" s="136"/>
      <c r="O374" s="136"/>
      <c r="P374" s="136"/>
      <c r="Q374" s="155"/>
      <c r="R374" s="136"/>
      <c r="S374" s="67"/>
    </row>
    <row r="375" spans="2:19" ht="15.75" x14ac:dyDescent="0.25">
      <c r="B375" s="154">
        <v>45931</v>
      </c>
      <c r="C375" s="142" t="s">
        <v>515</v>
      </c>
      <c r="D375" s="134" t="s">
        <v>455</v>
      </c>
      <c r="E375" s="139">
        <v>0.85</v>
      </c>
      <c r="F375" s="140">
        <v>3818</v>
      </c>
      <c r="G375" s="140">
        <v>4073</v>
      </c>
      <c r="H375" s="140">
        <v>4328</v>
      </c>
      <c r="I375" s="140">
        <v>4742</v>
      </c>
      <c r="J375" s="140">
        <v>5038</v>
      </c>
      <c r="K375" s="140">
        <v>5335</v>
      </c>
      <c r="L375" s="136"/>
      <c r="M375" s="136"/>
      <c r="N375" s="136"/>
      <c r="O375" s="136"/>
      <c r="P375" s="136"/>
      <c r="Q375" s="155"/>
      <c r="R375" s="136"/>
      <c r="S375" s="67"/>
    </row>
    <row r="376" spans="2:19" ht="15.75" x14ac:dyDescent="0.25">
      <c r="B376" s="154">
        <v>45931</v>
      </c>
      <c r="C376" s="142" t="s">
        <v>515</v>
      </c>
      <c r="D376" s="134" t="s">
        <v>216</v>
      </c>
      <c r="E376" s="139">
        <v>0.85</v>
      </c>
      <c r="F376" s="140">
        <v>3718</v>
      </c>
      <c r="G376" s="140">
        <v>3973</v>
      </c>
      <c r="H376" s="140">
        <v>4228</v>
      </c>
      <c r="I376" s="140">
        <v>4642</v>
      </c>
      <c r="J376" s="140">
        <v>4938</v>
      </c>
      <c r="K376" s="140">
        <v>5235</v>
      </c>
      <c r="L376" s="136"/>
      <c r="M376" s="136"/>
      <c r="N376" s="136"/>
      <c r="O376" s="136"/>
      <c r="P376" s="136"/>
      <c r="Q376" s="155"/>
      <c r="R376" s="136"/>
      <c r="S376" s="67"/>
    </row>
    <row r="377" spans="2:19" ht="15.75" x14ac:dyDescent="0.25">
      <c r="B377" s="154">
        <v>45931</v>
      </c>
      <c r="C377" s="142" t="s">
        <v>515</v>
      </c>
      <c r="D377" s="134" t="s">
        <v>459</v>
      </c>
      <c r="E377" s="139">
        <v>0.85</v>
      </c>
      <c r="F377" s="140">
        <v>3555</v>
      </c>
      <c r="G377" s="140">
        <v>3851</v>
      </c>
      <c r="H377" s="140">
        <v>4147</v>
      </c>
      <c r="I377" s="140">
        <v>4542</v>
      </c>
      <c r="J377" s="140">
        <v>4838</v>
      </c>
      <c r="K377" s="140">
        <v>5135</v>
      </c>
      <c r="L377" s="136"/>
      <c r="M377" s="136"/>
      <c r="N377" s="136"/>
      <c r="O377" s="136"/>
      <c r="P377" s="136"/>
      <c r="Q377" s="155"/>
      <c r="R377" s="136"/>
      <c r="S377" s="67"/>
    </row>
    <row r="378" spans="2:19" ht="15.75" x14ac:dyDescent="0.25">
      <c r="B378" s="154">
        <v>45931</v>
      </c>
      <c r="C378" s="142" t="s">
        <v>515</v>
      </c>
      <c r="D378" s="134" t="s">
        <v>214</v>
      </c>
      <c r="E378" s="139">
        <v>0.85</v>
      </c>
      <c r="F378" s="140">
        <v>3455</v>
      </c>
      <c r="G378" s="140">
        <v>3751</v>
      </c>
      <c r="H378" s="140">
        <v>4047</v>
      </c>
      <c r="I378" s="140">
        <v>4442</v>
      </c>
      <c r="J378" s="140">
        <v>4738</v>
      </c>
      <c r="K378" s="140">
        <v>5035</v>
      </c>
      <c r="L378" s="136"/>
      <c r="M378" s="136"/>
      <c r="N378" s="136"/>
      <c r="O378" s="136"/>
      <c r="P378" s="136"/>
      <c r="Q378" s="155"/>
      <c r="R378" s="136"/>
      <c r="S378" s="67"/>
    </row>
    <row r="379" spans="2:19" ht="15.75" x14ac:dyDescent="0.25">
      <c r="B379" s="154">
        <v>45931</v>
      </c>
      <c r="C379" s="142" t="s">
        <v>515</v>
      </c>
      <c r="D379" s="134" t="s">
        <v>215</v>
      </c>
      <c r="E379" s="139">
        <v>0.85</v>
      </c>
      <c r="F379" s="140">
        <v>3406</v>
      </c>
      <c r="G379" s="140">
        <v>3613</v>
      </c>
      <c r="H379" s="140">
        <v>3820</v>
      </c>
      <c r="I379" s="140">
        <v>4126</v>
      </c>
      <c r="J379" s="140">
        <v>4334</v>
      </c>
      <c r="K379" s="140">
        <v>4541</v>
      </c>
      <c r="L379" s="136"/>
      <c r="M379" s="136"/>
      <c r="N379" s="136"/>
      <c r="O379" s="136"/>
      <c r="P379" s="136"/>
      <c r="Q379" s="155"/>
      <c r="R379" s="136"/>
      <c r="S379" s="67"/>
    </row>
    <row r="380" spans="2:19" ht="15.75" x14ac:dyDescent="0.25">
      <c r="B380" s="154">
        <v>45931</v>
      </c>
      <c r="C380" s="142" t="s">
        <v>515</v>
      </c>
      <c r="D380" s="134" t="s">
        <v>217</v>
      </c>
      <c r="E380" s="139">
        <v>0.85</v>
      </c>
      <c r="F380" s="140">
        <v>3065</v>
      </c>
      <c r="G380" s="140">
        <v>3340</v>
      </c>
      <c r="H380" s="140">
        <v>3615</v>
      </c>
      <c r="I380" s="140">
        <v>3750</v>
      </c>
      <c r="J380" s="140">
        <v>3885</v>
      </c>
      <c r="K380" s="140">
        <v>4020</v>
      </c>
      <c r="L380" s="136"/>
      <c r="M380" s="136"/>
      <c r="N380" s="136"/>
      <c r="O380" s="136"/>
      <c r="P380" s="136"/>
      <c r="Q380" s="155"/>
      <c r="R380" s="136"/>
      <c r="S380" s="67"/>
    </row>
    <row r="381" spans="2:19" ht="15.75" x14ac:dyDescent="0.25">
      <c r="B381" s="154">
        <v>45931</v>
      </c>
      <c r="C381" s="142" t="s">
        <v>515</v>
      </c>
      <c r="D381" s="134" t="s">
        <v>470</v>
      </c>
      <c r="E381" s="139">
        <v>0.85</v>
      </c>
      <c r="F381" s="140">
        <v>2940</v>
      </c>
      <c r="G381" s="140">
        <v>3045</v>
      </c>
      <c r="H381" s="140">
        <v>3150</v>
      </c>
      <c r="I381" s="140">
        <v>3755</v>
      </c>
      <c r="J381" s="140">
        <v>3360</v>
      </c>
      <c r="K381" s="140">
        <v>3465</v>
      </c>
      <c r="L381" s="136"/>
      <c r="M381" s="136"/>
      <c r="N381" s="136"/>
      <c r="O381" s="136"/>
      <c r="P381" s="136"/>
      <c r="Q381" s="155"/>
      <c r="R381" s="136"/>
      <c r="S381" s="67"/>
    </row>
    <row r="382" spans="2:19" ht="16.5" thickBot="1" x14ac:dyDescent="0.3">
      <c r="B382" s="156">
        <v>45931</v>
      </c>
      <c r="C382" s="157" t="s">
        <v>515</v>
      </c>
      <c r="D382" s="158" t="s">
        <v>218</v>
      </c>
      <c r="E382" s="159">
        <v>0.85</v>
      </c>
      <c r="F382" s="160">
        <v>2675</v>
      </c>
      <c r="G382" s="160">
        <v>2800</v>
      </c>
      <c r="H382" s="160">
        <v>2925</v>
      </c>
      <c r="I382" s="160">
        <v>3050</v>
      </c>
      <c r="J382" s="160">
        <v>3175</v>
      </c>
      <c r="K382" s="160">
        <v>3300</v>
      </c>
      <c r="L382" s="161"/>
      <c r="M382" s="161"/>
      <c r="N382" s="161"/>
      <c r="O382" s="161"/>
      <c r="P382" s="161"/>
      <c r="Q382" s="162"/>
      <c r="R382" s="136"/>
      <c r="S382" s="67"/>
    </row>
    <row r="383" spans="2:19" ht="15.75" x14ac:dyDescent="0.25">
      <c r="B383" s="154">
        <v>46023</v>
      </c>
      <c r="C383" s="142" t="s">
        <v>517</v>
      </c>
      <c r="D383" s="134" t="s">
        <v>562</v>
      </c>
      <c r="E383" s="139">
        <v>0.85</v>
      </c>
      <c r="F383" s="140">
        <v>5707.76</v>
      </c>
      <c r="G383" s="140">
        <v>6154.73</v>
      </c>
      <c r="H383" s="140">
        <v>6601.69</v>
      </c>
      <c r="I383" s="140">
        <v>7048.65</v>
      </c>
      <c r="J383" s="140">
        <v>7495.61</v>
      </c>
      <c r="K383" s="140">
        <v>7942.58</v>
      </c>
      <c r="L383" s="136"/>
      <c r="M383" s="136"/>
      <c r="N383" s="136"/>
      <c r="O383" s="136"/>
      <c r="P383" s="136"/>
      <c r="Q383" s="155"/>
      <c r="R383" s="136"/>
      <c r="S383" s="67"/>
    </row>
    <row r="384" spans="2:19" ht="15.75" x14ac:dyDescent="0.25">
      <c r="B384" s="154">
        <v>46023</v>
      </c>
      <c r="C384" s="142" t="s">
        <v>517</v>
      </c>
      <c r="D384" s="134" t="s">
        <v>563</v>
      </c>
      <c r="E384" s="139">
        <v>0.85</v>
      </c>
      <c r="F384" s="140">
        <v>5240.25</v>
      </c>
      <c r="G384" s="140">
        <v>5651.25</v>
      </c>
      <c r="H384" s="140">
        <v>6062.25</v>
      </c>
      <c r="I384" s="140">
        <v>6473.25</v>
      </c>
      <c r="J384" s="140">
        <v>6884.25</v>
      </c>
      <c r="K384" s="140">
        <v>7295.25</v>
      </c>
      <c r="L384" s="136"/>
      <c r="M384" s="136"/>
      <c r="N384" s="136"/>
      <c r="O384" s="136"/>
      <c r="P384" s="136"/>
      <c r="Q384" s="155"/>
      <c r="R384" s="136"/>
      <c r="S384" s="67"/>
    </row>
    <row r="385" spans="2:19" ht="15.75" x14ac:dyDescent="0.25">
      <c r="B385" s="154">
        <v>46023</v>
      </c>
      <c r="C385" s="142" t="s">
        <v>517</v>
      </c>
      <c r="D385" s="134" t="s">
        <v>564</v>
      </c>
      <c r="E385" s="139">
        <v>0.85</v>
      </c>
      <c r="F385" s="140">
        <v>4788.1499999999996</v>
      </c>
      <c r="G385" s="140">
        <v>5194.01</v>
      </c>
      <c r="H385" s="140">
        <v>5599.88</v>
      </c>
      <c r="I385" s="140">
        <v>6005.74</v>
      </c>
      <c r="J385" s="140">
        <v>6411.6</v>
      </c>
      <c r="K385" s="140">
        <v>6817.46</v>
      </c>
      <c r="L385" s="136"/>
      <c r="M385" s="136"/>
      <c r="N385" s="136"/>
      <c r="O385" s="136"/>
      <c r="P385" s="136"/>
      <c r="Q385" s="155"/>
      <c r="R385" s="136"/>
      <c r="S385" s="67"/>
    </row>
    <row r="386" spans="2:19" ht="15.75" x14ac:dyDescent="0.25">
      <c r="B386" s="154">
        <v>46023</v>
      </c>
      <c r="C386" s="142" t="s">
        <v>517</v>
      </c>
      <c r="D386" s="134" t="s">
        <v>565</v>
      </c>
      <c r="E386" s="139">
        <v>0.85</v>
      </c>
      <c r="F386" s="140">
        <v>4315.5</v>
      </c>
      <c r="G386" s="140">
        <v>4798.43</v>
      </c>
      <c r="H386" s="140">
        <v>5281.35</v>
      </c>
      <c r="I386" s="140">
        <v>5764.28</v>
      </c>
      <c r="J386" s="140">
        <v>6247.2</v>
      </c>
      <c r="K386" s="140">
        <v>6730.13</v>
      </c>
      <c r="L386" s="136"/>
      <c r="M386" s="136"/>
      <c r="N386" s="136"/>
      <c r="O386" s="136"/>
      <c r="P386" s="136"/>
      <c r="Q386" s="155"/>
      <c r="R386" s="136"/>
      <c r="S386" s="67"/>
    </row>
    <row r="387" spans="2:19" ht="15.75" x14ac:dyDescent="0.25">
      <c r="B387" s="154">
        <v>46023</v>
      </c>
      <c r="C387" s="142" t="s">
        <v>517</v>
      </c>
      <c r="D387" s="134" t="s">
        <v>428</v>
      </c>
      <c r="E387" s="139">
        <v>0.85</v>
      </c>
      <c r="F387" s="140">
        <v>4594.9799999999996</v>
      </c>
      <c r="G387" s="140">
        <v>4899.12</v>
      </c>
      <c r="H387" s="140">
        <v>5345.06</v>
      </c>
      <c r="I387" s="140">
        <v>5847.5</v>
      </c>
      <c r="J387" s="140">
        <v>6390.02</v>
      </c>
      <c r="K387" s="140">
        <v>6790.75</v>
      </c>
      <c r="L387" s="136"/>
      <c r="M387" s="136"/>
      <c r="N387" s="136"/>
      <c r="O387" s="136"/>
      <c r="P387" s="136"/>
      <c r="Q387" s="155"/>
      <c r="R387" s="136"/>
      <c r="S387" s="67"/>
    </row>
    <row r="388" spans="2:19" ht="15.75" x14ac:dyDescent="0.25">
      <c r="B388" s="154">
        <v>46023</v>
      </c>
      <c r="C388" s="142" t="s">
        <v>517</v>
      </c>
      <c r="D388" s="134" t="s">
        <v>432</v>
      </c>
      <c r="E388" s="139">
        <v>0.85</v>
      </c>
      <c r="F388" s="140">
        <v>4513.8100000000004</v>
      </c>
      <c r="G388" s="140">
        <v>4848.7700000000004</v>
      </c>
      <c r="H388" s="140">
        <v>5182.71</v>
      </c>
      <c r="I388" s="140">
        <v>5619.4</v>
      </c>
      <c r="J388" s="140">
        <v>5928.68</v>
      </c>
      <c r="K388" s="140">
        <v>6380.78</v>
      </c>
      <c r="L388" s="136"/>
      <c r="M388" s="136"/>
      <c r="N388" s="136"/>
      <c r="O388" s="136"/>
      <c r="P388" s="136"/>
      <c r="Q388" s="155"/>
      <c r="R388" s="136"/>
      <c r="S388" s="67"/>
    </row>
    <row r="389" spans="2:19" ht="15.75" x14ac:dyDescent="0.25">
      <c r="B389" s="154">
        <v>46023</v>
      </c>
      <c r="C389" s="142" t="s">
        <v>517</v>
      </c>
      <c r="D389" s="134" t="s">
        <v>436</v>
      </c>
      <c r="E389" s="139">
        <v>0.85</v>
      </c>
      <c r="F389" s="140">
        <v>4260.0200000000004</v>
      </c>
      <c r="G389" s="140">
        <v>4569.29</v>
      </c>
      <c r="H389" s="140">
        <v>4878.57</v>
      </c>
      <c r="I389" s="140">
        <v>5289.57</v>
      </c>
      <c r="J389" s="140">
        <v>5700.57</v>
      </c>
      <c r="K389" s="140">
        <v>5933.81</v>
      </c>
      <c r="L389" s="136"/>
      <c r="M389" s="136"/>
      <c r="N389" s="136"/>
      <c r="O389" s="136"/>
      <c r="P389" s="136"/>
      <c r="Q389" s="155"/>
      <c r="R389" s="136"/>
      <c r="S389" s="67"/>
    </row>
    <row r="390" spans="2:19" ht="15.75" x14ac:dyDescent="0.25">
      <c r="B390" s="154">
        <v>46023</v>
      </c>
      <c r="C390" s="142" t="s">
        <v>517</v>
      </c>
      <c r="D390" s="134" t="s">
        <v>442</v>
      </c>
      <c r="E390" s="139">
        <v>0.85</v>
      </c>
      <c r="F390" s="140">
        <v>4006.22</v>
      </c>
      <c r="G390" s="140">
        <v>4290.84</v>
      </c>
      <c r="H390" s="140">
        <v>4574.43</v>
      </c>
      <c r="I390" s="140">
        <v>4959.74</v>
      </c>
      <c r="J390" s="140">
        <v>5346.08</v>
      </c>
      <c r="K390" s="140">
        <v>5661.53</v>
      </c>
      <c r="L390" s="136"/>
      <c r="M390" s="136"/>
      <c r="N390" s="136"/>
      <c r="O390" s="136"/>
      <c r="P390" s="136"/>
      <c r="Q390" s="155"/>
      <c r="R390" s="136"/>
      <c r="S390" s="67"/>
    </row>
    <row r="391" spans="2:19" ht="15.75" x14ac:dyDescent="0.25">
      <c r="B391" s="154">
        <v>46023</v>
      </c>
      <c r="C391" s="142" t="s">
        <v>517</v>
      </c>
      <c r="D391" s="134" t="s">
        <v>455</v>
      </c>
      <c r="E391" s="139">
        <v>0.85</v>
      </c>
      <c r="F391" s="140">
        <v>3923</v>
      </c>
      <c r="G391" s="140">
        <v>4185.01</v>
      </c>
      <c r="H391" s="140">
        <v>4447.0200000000004</v>
      </c>
      <c r="I391" s="140">
        <v>4872.41</v>
      </c>
      <c r="J391" s="140">
        <v>5176.55</v>
      </c>
      <c r="K391" s="140">
        <v>5481.71</v>
      </c>
      <c r="L391" s="136"/>
      <c r="M391" s="136"/>
      <c r="N391" s="136"/>
      <c r="O391" s="136"/>
      <c r="P391" s="136"/>
      <c r="Q391" s="155"/>
      <c r="R391" s="136"/>
      <c r="S391" s="67"/>
    </row>
    <row r="392" spans="2:19" ht="15.75" x14ac:dyDescent="0.25">
      <c r="B392" s="154">
        <v>46023</v>
      </c>
      <c r="C392" s="142" t="s">
        <v>517</v>
      </c>
      <c r="D392" s="134" t="s">
        <v>216</v>
      </c>
      <c r="E392" s="139">
        <v>0.85</v>
      </c>
      <c r="F392" s="140">
        <v>3820.25</v>
      </c>
      <c r="G392" s="140">
        <v>4082.26</v>
      </c>
      <c r="H392" s="140">
        <v>4344.2700000000004</v>
      </c>
      <c r="I392" s="140">
        <v>4769.66</v>
      </c>
      <c r="J392" s="140">
        <v>5073.8</v>
      </c>
      <c r="K392" s="140">
        <v>5378.96</v>
      </c>
      <c r="L392" s="136"/>
      <c r="M392" s="136"/>
      <c r="N392" s="136"/>
      <c r="O392" s="136"/>
      <c r="P392" s="136"/>
      <c r="Q392" s="155"/>
      <c r="R392" s="136"/>
      <c r="S392" s="67"/>
    </row>
    <row r="393" spans="2:19" ht="15.75" x14ac:dyDescent="0.25">
      <c r="B393" s="154">
        <v>46023</v>
      </c>
      <c r="C393" s="142" t="s">
        <v>517</v>
      </c>
      <c r="D393" s="134" t="s">
        <v>459</v>
      </c>
      <c r="E393" s="139">
        <v>0.85</v>
      </c>
      <c r="F393" s="140">
        <v>3652.76</v>
      </c>
      <c r="G393" s="140">
        <v>3956.9</v>
      </c>
      <c r="H393" s="140">
        <v>4261.04</v>
      </c>
      <c r="I393" s="140">
        <v>4666.91</v>
      </c>
      <c r="J393" s="140">
        <v>4971.05</v>
      </c>
      <c r="K393" s="140">
        <v>5276.21</v>
      </c>
      <c r="L393" s="136"/>
      <c r="M393" s="136"/>
      <c r="N393" s="136"/>
      <c r="O393" s="136"/>
      <c r="P393" s="136"/>
      <c r="Q393" s="155"/>
      <c r="R393" s="136"/>
      <c r="S393" s="67"/>
    </row>
    <row r="394" spans="2:19" ht="15.75" x14ac:dyDescent="0.25">
      <c r="B394" s="154">
        <v>46023</v>
      </c>
      <c r="C394" s="142" t="s">
        <v>517</v>
      </c>
      <c r="D394" s="134" t="s">
        <v>214</v>
      </c>
      <c r="E394" s="139">
        <v>0.85</v>
      </c>
      <c r="F394" s="140">
        <v>3550.01</v>
      </c>
      <c r="G394" s="140">
        <v>3854.15</v>
      </c>
      <c r="H394" s="140">
        <v>4158.29</v>
      </c>
      <c r="I394" s="140">
        <v>4564.16</v>
      </c>
      <c r="J394" s="140">
        <v>4868.3</v>
      </c>
      <c r="K394" s="140">
        <v>5173.46</v>
      </c>
      <c r="L394" s="136"/>
      <c r="M394" s="136"/>
      <c r="N394" s="136"/>
      <c r="O394" s="136"/>
      <c r="P394" s="136"/>
      <c r="Q394" s="155"/>
      <c r="R394" s="136"/>
      <c r="S394" s="67"/>
    </row>
    <row r="395" spans="2:19" ht="15.75" x14ac:dyDescent="0.25">
      <c r="B395" s="154">
        <v>46023</v>
      </c>
      <c r="C395" s="142" t="s">
        <v>517</v>
      </c>
      <c r="D395" s="134" t="s">
        <v>215</v>
      </c>
      <c r="E395" s="139">
        <v>0.85</v>
      </c>
      <c r="F395" s="140">
        <v>3499.67</v>
      </c>
      <c r="G395" s="140">
        <v>3712.36</v>
      </c>
      <c r="H395" s="140">
        <v>3925.05</v>
      </c>
      <c r="I395" s="140">
        <v>4239.47</v>
      </c>
      <c r="J395" s="140">
        <v>4453.1899999999996</v>
      </c>
      <c r="K395" s="140">
        <v>4665.88</v>
      </c>
      <c r="L395" s="136"/>
      <c r="M395" s="136"/>
      <c r="N395" s="136"/>
      <c r="O395" s="136"/>
      <c r="P395" s="136"/>
      <c r="Q395" s="155"/>
      <c r="R395" s="136"/>
      <c r="S395" s="67"/>
    </row>
    <row r="396" spans="2:19" ht="15.75" x14ac:dyDescent="0.25">
      <c r="B396" s="154">
        <v>46023</v>
      </c>
      <c r="C396" s="142" t="s">
        <v>517</v>
      </c>
      <c r="D396" s="134" t="s">
        <v>217</v>
      </c>
      <c r="E396" s="139">
        <v>0.85</v>
      </c>
      <c r="F396" s="140">
        <v>3149.29</v>
      </c>
      <c r="G396" s="140">
        <v>3431.85</v>
      </c>
      <c r="H396" s="140">
        <v>3714.41</v>
      </c>
      <c r="I396" s="140">
        <v>3853.13</v>
      </c>
      <c r="J396" s="140">
        <v>3991.84</v>
      </c>
      <c r="K396" s="140">
        <v>4130.55</v>
      </c>
      <c r="L396" s="136"/>
      <c r="M396" s="136"/>
      <c r="N396" s="136"/>
      <c r="O396" s="136"/>
      <c r="P396" s="136"/>
      <c r="Q396" s="155"/>
      <c r="R396" s="136"/>
      <c r="S396" s="67"/>
    </row>
    <row r="397" spans="2:19" ht="15.75" x14ac:dyDescent="0.25">
      <c r="B397" s="154">
        <v>46023</v>
      </c>
      <c r="C397" s="142" t="s">
        <v>517</v>
      </c>
      <c r="D397" s="134" t="s">
        <v>470</v>
      </c>
      <c r="E397" s="139">
        <v>0.85</v>
      </c>
      <c r="F397" s="140">
        <v>3072.23</v>
      </c>
      <c r="G397" s="140">
        <v>3180.11</v>
      </c>
      <c r="H397" s="140">
        <v>3288</v>
      </c>
      <c r="I397" s="140">
        <v>3395.89</v>
      </c>
      <c r="J397" s="140">
        <v>3503.78</v>
      </c>
      <c r="K397" s="140">
        <v>3611.66</v>
      </c>
      <c r="L397" s="136"/>
      <c r="M397" s="136"/>
      <c r="N397" s="136"/>
      <c r="O397" s="136"/>
      <c r="P397" s="136"/>
      <c r="Q397" s="155"/>
      <c r="R397" s="136"/>
      <c r="S397" s="67"/>
    </row>
    <row r="398" spans="2:19" ht="16.5" thickBot="1" x14ac:dyDescent="0.3">
      <c r="B398" s="156">
        <v>46023</v>
      </c>
      <c r="C398" s="157" t="s">
        <v>517</v>
      </c>
      <c r="D398" s="158" t="s">
        <v>218</v>
      </c>
      <c r="E398" s="159">
        <v>0.85</v>
      </c>
      <c r="F398" s="160">
        <v>2799.94</v>
      </c>
      <c r="G398" s="160">
        <v>2928.38</v>
      </c>
      <c r="H398" s="160">
        <v>3056.81</v>
      </c>
      <c r="I398" s="160">
        <v>3185.25</v>
      </c>
      <c r="J398" s="160">
        <v>3313.69</v>
      </c>
      <c r="K398" s="160">
        <v>3442.13</v>
      </c>
      <c r="L398" s="161"/>
      <c r="M398" s="161"/>
      <c r="N398" s="161"/>
      <c r="O398" s="161"/>
      <c r="P398" s="161"/>
      <c r="Q398" s="162"/>
      <c r="R398" s="136"/>
      <c r="S398" s="67"/>
    </row>
    <row r="399" spans="2:19" ht="15.75" x14ac:dyDescent="0.25">
      <c r="B399" s="154">
        <v>46478</v>
      </c>
      <c r="C399" s="142" t="s">
        <v>578</v>
      </c>
      <c r="D399" s="134" t="s">
        <v>562</v>
      </c>
      <c r="E399" s="139">
        <v>0.85</v>
      </c>
      <c r="F399" s="140">
        <v>5836.18</v>
      </c>
      <c r="G399" s="140">
        <v>6293.21</v>
      </c>
      <c r="H399" s="140">
        <v>6750.23</v>
      </c>
      <c r="I399" s="140">
        <v>7207.24</v>
      </c>
      <c r="J399" s="140">
        <v>7664.26</v>
      </c>
      <c r="K399" s="140">
        <v>8121.29</v>
      </c>
      <c r="L399" s="136"/>
      <c r="M399" s="136"/>
      <c r="N399" s="136"/>
      <c r="O399" s="136"/>
      <c r="P399" s="136"/>
      <c r="Q399" s="155"/>
      <c r="R399" s="136"/>
      <c r="S399" s="67"/>
    </row>
    <row r="400" spans="2:19" ht="15.75" x14ac:dyDescent="0.25">
      <c r="B400" s="154">
        <v>46478</v>
      </c>
      <c r="C400" s="142" t="s">
        <v>578</v>
      </c>
      <c r="D400" s="134" t="s">
        <v>563</v>
      </c>
      <c r="E400" s="139">
        <v>0.85</v>
      </c>
      <c r="F400" s="140">
        <v>5358.16</v>
      </c>
      <c r="G400" s="140">
        <v>5778.4</v>
      </c>
      <c r="H400" s="140">
        <v>6198.65</v>
      </c>
      <c r="I400" s="140">
        <v>6618.9</v>
      </c>
      <c r="J400" s="140">
        <v>7039.15</v>
      </c>
      <c r="K400" s="140">
        <v>7459.39</v>
      </c>
      <c r="L400" s="136"/>
      <c r="M400" s="136"/>
      <c r="N400" s="136"/>
      <c r="O400" s="136"/>
      <c r="P400" s="136"/>
      <c r="Q400" s="155"/>
      <c r="R400" s="136"/>
      <c r="S400" s="67"/>
    </row>
    <row r="401" spans="2:19" ht="15.75" x14ac:dyDescent="0.25">
      <c r="B401" s="154">
        <v>46478</v>
      </c>
      <c r="C401" s="142" t="s">
        <v>578</v>
      </c>
      <c r="D401" s="134" t="s">
        <v>564</v>
      </c>
      <c r="E401" s="139">
        <v>0.85</v>
      </c>
      <c r="F401" s="140">
        <v>4895.88</v>
      </c>
      <c r="G401" s="140">
        <v>5310.88</v>
      </c>
      <c r="H401" s="140">
        <v>5725.88</v>
      </c>
      <c r="I401" s="140">
        <v>6140.87</v>
      </c>
      <c r="J401" s="140">
        <v>6555.86</v>
      </c>
      <c r="K401" s="140">
        <v>6970.85</v>
      </c>
      <c r="L401" s="136"/>
      <c r="M401" s="136"/>
      <c r="N401" s="136"/>
      <c r="O401" s="136"/>
      <c r="P401" s="136"/>
      <c r="Q401" s="155"/>
      <c r="R401" s="136"/>
      <c r="S401" s="67"/>
    </row>
    <row r="402" spans="2:19" ht="15.75" x14ac:dyDescent="0.25">
      <c r="B402" s="154">
        <v>46478</v>
      </c>
      <c r="C402" s="142" t="s">
        <v>578</v>
      </c>
      <c r="D402" s="134" t="s">
        <v>565</v>
      </c>
      <c r="E402" s="139">
        <v>0.85</v>
      </c>
      <c r="F402" s="140">
        <v>4412.6000000000004</v>
      </c>
      <c r="G402" s="140">
        <v>4906.3900000000003</v>
      </c>
      <c r="H402" s="140">
        <v>5400.18</v>
      </c>
      <c r="I402" s="140">
        <v>5893.98</v>
      </c>
      <c r="J402" s="140">
        <v>6387.76</v>
      </c>
      <c r="K402" s="140">
        <v>6881.56</v>
      </c>
      <c r="L402" s="136"/>
      <c r="M402" s="136"/>
      <c r="N402" s="136"/>
      <c r="O402" s="136"/>
      <c r="P402" s="136"/>
      <c r="Q402" s="155"/>
      <c r="R402" s="136"/>
      <c r="S402" s="67"/>
    </row>
    <row r="403" spans="2:19" ht="15.75" x14ac:dyDescent="0.25">
      <c r="B403" s="154">
        <v>46478</v>
      </c>
      <c r="C403" s="142" t="s">
        <v>578</v>
      </c>
      <c r="D403" s="134" t="s">
        <v>428</v>
      </c>
      <c r="E403" s="139">
        <v>0.85</v>
      </c>
      <c r="F403" s="140">
        <v>4698.37</v>
      </c>
      <c r="G403" s="140">
        <v>5009.3500000000004</v>
      </c>
      <c r="H403" s="140">
        <v>5465.32</v>
      </c>
      <c r="I403" s="140">
        <v>5979.07</v>
      </c>
      <c r="J403" s="140">
        <v>6533.8</v>
      </c>
      <c r="K403" s="140">
        <v>6943.54</v>
      </c>
      <c r="L403" s="136"/>
      <c r="M403" s="136"/>
      <c r="N403" s="136"/>
      <c r="O403" s="136"/>
      <c r="P403" s="136"/>
      <c r="Q403" s="155"/>
      <c r="R403" s="136"/>
      <c r="S403" s="67"/>
    </row>
    <row r="404" spans="2:19" ht="15.75" x14ac:dyDescent="0.25">
      <c r="B404" s="154">
        <v>46478</v>
      </c>
      <c r="C404" s="142" t="s">
        <v>578</v>
      </c>
      <c r="D404" s="134" t="s">
        <v>432</v>
      </c>
      <c r="E404" s="139">
        <v>0.85</v>
      </c>
      <c r="F404" s="140">
        <v>4615.37</v>
      </c>
      <c r="G404" s="140">
        <v>4957.87</v>
      </c>
      <c r="H404" s="140">
        <v>5299.32</v>
      </c>
      <c r="I404" s="140">
        <v>5745.84</v>
      </c>
      <c r="J404" s="140">
        <v>6062.08</v>
      </c>
      <c r="K404" s="140">
        <v>6524.35</v>
      </c>
      <c r="L404" s="136"/>
      <c r="M404" s="136"/>
      <c r="N404" s="136"/>
      <c r="O404" s="136"/>
      <c r="P404" s="136"/>
      <c r="Q404" s="155"/>
      <c r="R404" s="136"/>
      <c r="S404" s="67"/>
    </row>
    <row r="405" spans="2:19" ht="15.75" x14ac:dyDescent="0.25">
      <c r="B405" s="154">
        <v>46478</v>
      </c>
      <c r="C405" s="142" t="s">
        <v>578</v>
      </c>
      <c r="D405" s="134" t="s">
        <v>436</v>
      </c>
      <c r="E405" s="139">
        <v>0.85</v>
      </c>
      <c r="F405" s="140">
        <v>4355.87</v>
      </c>
      <c r="G405" s="140">
        <v>4672.1000000000004</v>
      </c>
      <c r="H405" s="140">
        <v>4988.34</v>
      </c>
      <c r="I405" s="140">
        <v>5408.59</v>
      </c>
      <c r="J405" s="140">
        <v>5828.83</v>
      </c>
      <c r="K405" s="140">
        <v>6067.32</v>
      </c>
      <c r="L405" s="136"/>
      <c r="M405" s="136"/>
      <c r="N405" s="136"/>
      <c r="O405" s="136"/>
      <c r="P405" s="136"/>
      <c r="Q405" s="155"/>
      <c r="R405" s="136"/>
      <c r="S405" s="67"/>
    </row>
    <row r="406" spans="2:19" ht="15.75" x14ac:dyDescent="0.25">
      <c r="B406" s="154">
        <v>46478</v>
      </c>
      <c r="C406" s="142" t="s">
        <v>578</v>
      </c>
      <c r="D406" s="134" t="s">
        <v>442</v>
      </c>
      <c r="E406" s="139">
        <v>0.85</v>
      </c>
      <c r="F406" s="140">
        <v>4096.3599999999997</v>
      </c>
      <c r="G406" s="140">
        <v>4387.38</v>
      </c>
      <c r="H406" s="140">
        <v>4677.3500000000004</v>
      </c>
      <c r="I406" s="140">
        <v>5071.33</v>
      </c>
      <c r="J406" s="140">
        <v>5466.37</v>
      </c>
      <c r="K406" s="140">
        <v>5788.91</v>
      </c>
      <c r="L406" s="136"/>
      <c r="M406" s="136"/>
      <c r="N406" s="136"/>
      <c r="O406" s="136"/>
      <c r="P406" s="136"/>
      <c r="Q406" s="155"/>
      <c r="R406" s="136"/>
      <c r="S406" s="67"/>
    </row>
    <row r="407" spans="2:19" ht="15.75" x14ac:dyDescent="0.25">
      <c r="B407" s="154">
        <v>46478</v>
      </c>
      <c r="C407" s="142" t="s">
        <v>578</v>
      </c>
      <c r="D407" s="134" t="s">
        <v>455</v>
      </c>
      <c r="E407" s="139">
        <v>0.85</v>
      </c>
      <c r="F407" s="140">
        <v>4011.27</v>
      </c>
      <c r="G407" s="140">
        <v>4279.17</v>
      </c>
      <c r="H407" s="140">
        <v>4547.08</v>
      </c>
      <c r="I407" s="140">
        <v>4982.04</v>
      </c>
      <c r="J407" s="140">
        <v>5293.02</v>
      </c>
      <c r="K407" s="140">
        <v>5605.05</v>
      </c>
      <c r="L407" s="136"/>
      <c r="M407" s="136"/>
      <c r="N407" s="136"/>
      <c r="O407" s="136"/>
      <c r="P407" s="136"/>
      <c r="Q407" s="155"/>
      <c r="R407" s="136"/>
      <c r="S407" s="67"/>
    </row>
    <row r="408" spans="2:19" ht="15.75" x14ac:dyDescent="0.25">
      <c r="B408" s="154">
        <v>46478</v>
      </c>
      <c r="C408" s="142" t="s">
        <v>578</v>
      </c>
      <c r="D408" s="134" t="s">
        <v>216</v>
      </c>
      <c r="E408" s="139">
        <v>0.85</v>
      </c>
      <c r="F408" s="140">
        <v>3906.21</v>
      </c>
      <c r="G408" s="140">
        <v>4174.1099999999997</v>
      </c>
      <c r="H408" s="140">
        <v>4442.0200000000004</v>
      </c>
      <c r="I408" s="140">
        <v>4876.9799999999996</v>
      </c>
      <c r="J408" s="140">
        <v>5187.96</v>
      </c>
      <c r="K408" s="140">
        <v>5499.99</v>
      </c>
      <c r="L408" s="136"/>
      <c r="M408" s="136"/>
      <c r="N408" s="136"/>
      <c r="O408" s="136"/>
      <c r="P408" s="136"/>
      <c r="Q408" s="155"/>
      <c r="R408" s="136"/>
      <c r="S408" s="67"/>
    </row>
    <row r="409" spans="2:19" ht="15.75" x14ac:dyDescent="0.25">
      <c r="B409" s="154">
        <v>46478</v>
      </c>
      <c r="C409" s="142" t="s">
        <v>578</v>
      </c>
      <c r="D409" s="134" t="s">
        <v>459</v>
      </c>
      <c r="E409" s="139">
        <v>0.85</v>
      </c>
      <c r="F409" s="140">
        <v>3734.95</v>
      </c>
      <c r="G409" s="140">
        <v>4045.93</v>
      </c>
      <c r="H409" s="140">
        <v>4356.91</v>
      </c>
      <c r="I409" s="140">
        <v>4771.92</v>
      </c>
      <c r="J409" s="140">
        <v>5082.8999999999996</v>
      </c>
      <c r="K409" s="140">
        <v>5394.92</v>
      </c>
      <c r="L409" s="136"/>
      <c r="M409" s="136"/>
      <c r="N409" s="136"/>
      <c r="O409" s="136"/>
      <c r="P409" s="136"/>
      <c r="Q409" s="155"/>
      <c r="R409" s="136"/>
      <c r="S409" s="67"/>
    </row>
    <row r="410" spans="2:19" ht="15.75" x14ac:dyDescent="0.25">
      <c r="B410" s="154">
        <v>46478</v>
      </c>
      <c r="C410" s="142" t="s">
        <v>578</v>
      </c>
      <c r="D410" s="134" t="s">
        <v>214</v>
      </c>
      <c r="E410" s="139">
        <v>0.85</v>
      </c>
      <c r="F410" s="140">
        <v>3629.89</v>
      </c>
      <c r="G410" s="140">
        <v>3940.87</v>
      </c>
      <c r="H410" s="140">
        <v>4251.8500000000004</v>
      </c>
      <c r="I410" s="140">
        <v>4666.8500000000004</v>
      </c>
      <c r="J410" s="140">
        <v>4977.84</v>
      </c>
      <c r="K410" s="140">
        <v>5289.86</v>
      </c>
      <c r="L410" s="136"/>
      <c r="M410" s="136"/>
      <c r="N410" s="136"/>
      <c r="O410" s="136"/>
      <c r="P410" s="136"/>
      <c r="Q410" s="155"/>
      <c r="R410" s="136"/>
      <c r="S410" s="67"/>
    </row>
    <row r="411" spans="2:19" ht="15.75" x14ac:dyDescent="0.25">
      <c r="B411" s="154">
        <v>46478</v>
      </c>
      <c r="C411" s="142" t="s">
        <v>578</v>
      </c>
      <c r="D411" s="134" t="s">
        <v>215</v>
      </c>
      <c r="E411" s="139">
        <v>0.85</v>
      </c>
      <c r="F411" s="140">
        <v>3578.41</v>
      </c>
      <c r="G411" s="140">
        <v>3795.89</v>
      </c>
      <c r="H411" s="140">
        <v>4013.36</v>
      </c>
      <c r="I411" s="140">
        <v>4334.8599999999997</v>
      </c>
      <c r="J411" s="140">
        <v>4553.3900000000003</v>
      </c>
      <c r="K411" s="140">
        <v>4770.8599999999997</v>
      </c>
      <c r="L411" s="136"/>
      <c r="M411" s="136"/>
      <c r="N411" s="136"/>
      <c r="O411" s="136"/>
      <c r="P411" s="136"/>
      <c r="Q411" s="155"/>
      <c r="R411" s="136"/>
      <c r="S411" s="67"/>
    </row>
    <row r="412" spans="2:19" ht="15.75" x14ac:dyDescent="0.25">
      <c r="B412" s="154">
        <v>46478</v>
      </c>
      <c r="C412" s="142" t="s">
        <v>578</v>
      </c>
      <c r="D412" s="134" t="s">
        <v>217</v>
      </c>
      <c r="E412" s="139">
        <v>0.85</v>
      </c>
      <c r="F412" s="140">
        <v>3220.15</v>
      </c>
      <c r="G412" s="140">
        <v>3509.07</v>
      </c>
      <c r="H412" s="140">
        <v>3797.98</v>
      </c>
      <c r="I412" s="140">
        <v>3939.83</v>
      </c>
      <c r="J412" s="140">
        <v>4081.66</v>
      </c>
      <c r="K412" s="140">
        <v>4223.49</v>
      </c>
      <c r="L412" s="136"/>
      <c r="M412" s="136"/>
      <c r="N412" s="136"/>
      <c r="O412" s="136"/>
      <c r="P412" s="136"/>
      <c r="Q412" s="155"/>
      <c r="R412" s="136"/>
      <c r="S412" s="67"/>
    </row>
    <row r="413" spans="2:19" ht="15.75" x14ac:dyDescent="0.25">
      <c r="B413" s="154">
        <v>46478</v>
      </c>
      <c r="C413" s="142" t="s">
        <v>578</v>
      </c>
      <c r="D413" s="134" t="s">
        <v>470</v>
      </c>
      <c r="E413" s="139">
        <v>0.85</v>
      </c>
      <c r="F413" s="140">
        <v>3141.36</v>
      </c>
      <c r="G413" s="140">
        <v>3251.66</v>
      </c>
      <c r="H413" s="140">
        <v>3361.98</v>
      </c>
      <c r="I413" s="140">
        <v>3472.3</v>
      </c>
      <c r="J413" s="140">
        <v>3582.62</v>
      </c>
      <c r="K413" s="140">
        <v>3692.92</v>
      </c>
      <c r="L413" s="136"/>
      <c r="M413" s="136"/>
      <c r="N413" s="136"/>
      <c r="O413" s="136"/>
      <c r="P413" s="136"/>
      <c r="Q413" s="155"/>
      <c r="R413" s="136"/>
      <c r="S413" s="67"/>
    </row>
    <row r="414" spans="2:19" ht="16.5" thickBot="1" x14ac:dyDescent="0.3">
      <c r="B414" s="156">
        <v>46478</v>
      </c>
      <c r="C414" s="157" t="s">
        <v>578</v>
      </c>
      <c r="D414" s="158" t="s">
        <v>218</v>
      </c>
      <c r="E414" s="159">
        <v>0.85</v>
      </c>
      <c r="F414" s="160">
        <v>2862.94</v>
      </c>
      <c r="G414" s="160">
        <v>2994.27</v>
      </c>
      <c r="H414" s="160">
        <v>3125.59</v>
      </c>
      <c r="I414" s="160">
        <v>3256.92</v>
      </c>
      <c r="J414" s="160">
        <v>3388.25</v>
      </c>
      <c r="K414" s="160">
        <v>3519.58</v>
      </c>
      <c r="L414" s="161"/>
      <c r="M414" s="161"/>
      <c r="N414" s="161"/>
      <c r="O414" s="161"/>
      <c r="P414" s="161"/>
      <c r="Q414" s="162"/>
      <c r="R414" s="136"/>
      <c r="S414" s="67"/>
    </row>
    <row r="415" spans="2:19" ht="15.75" x14ac:dyDescent="0.25">
      <c r="B415" s="154">
        <v>45839</v>
      </c>
      <c r="C415" s="142" t="s">
        <v>490</v>
      </c>
      <c r="D415" s="134" t="s">
        <v>579</v>
      </c>
      <c r="E415" s="139">
        <v>0.76</v>
      </c>
      <c r="F415" s="140">
        <v>5755.4</v>
      </c>
      <c r="G415" s="140">
        <v>6240.4</v>
      </c>
      <c r="H415" s="140">
        <v>6725.43</v>
      </c>
      <c r="I415" s="140">
        <v>6979.9</v>
      </c>
      <c r="J415" s="140">
        <v>7234.3</v>
      </c>
      <c r="K415" s="140">
        <v>7488.64</v>
      </c>
      <c r="L415" s="136">
        <v>7743.09</v>
      </c>
      <c r="M415" s="136">
        <v>7997.48</v>
      </c>
      <c r="N415" s="136">
        <v>8251.84</v>
      </c>
      <c r="O415" s="136">
        <v>8506.2999999999993</v>
      </c>
      <c r="P415" s="136">
        <v>8760.7000000000007</v>
      </c>
      <c r="Q415" s="155">
        <v>8993.6299999999992</v>
      </c>
      <c r="R415" s="136"/>
      <c r="S415" s="67"/>
    </row>
    <row r="416" spans="2:19" ht="15.75" x14ac:dyDescent="0.25">
      <c r="B416" s="154">
        <v>45839</v>
      </c>
      <c r="C416" s="142" t="s">
        <v>490</v>
      </c>
      <c r="D416" s="134" t="s">
        <v>580</v>
      </c>
      <c r="E416" s="139">
        <v>0.76</v>
      </c>
      <c r="F416" s="140">
        <v>5344.1</v>
      </c>
      <c r="G416" s="140">
        <v>5762.58</v>
      </c>
      <c r="H416" s="140">
        <v>6181.02</v>
      </c>
      <c r="I416" s="140">
        <v>6414.01</v>
      </c>
      <c r="J416" s="140">
        <v>6647</v>
      </c>
      <c r="K416" s="140">
        <v>6879.99</v>
      </c>
      <c r="L416" s="136">
        <v>7113.06</v>
      </c>
      <c r="M416" s="136">
        <v>7345.99</v>
      </c>
      <c r="N416" s="136">
        <v>7579.07</v>
      </c>
      <c r="O416" s="136">
        <v>7811.99</v>
      </c>
      <c r="P416" s="136">
        <v>8045.01</v>
      </c>
      <c r="Q416" s="155">
        <v>8149.61</v>
      </c>
      <c r="R416" s="136"/>
      <c r="S416" s="67"/>
    </row>
    <row r="417" spans="2:19" ht="15.75" x14ac:dyDescent="0.25">
      <c r="B417" s="154">
        <v>45839</v>
      </c>
      <c r="C417" s="142" t="s">
        <v>490</v>
      </c>
      <c r="D417" s="134" t="s">
        <v>581</v>
      </c>
      <c r="E417" s="139">
        <v>0.76</v>
      </c>
      <c r="F417" s="140">
        <v>4970.8599999999997</v>
      </c>
      <c r="G417" s="140">
        <v>5329.84</v>
      </c>
      <c r="H417" s="140">
        <v>5688.87</v>
      </c>
      <c r="I417" s="140">
        <v>5917.08</v>
      </c>
      <c r="J417" s="140">
        <v>6145.37</v>
      </c>
      <c r="K417" s="140">
        <v>6373.59</v>
      </c>
      <c r="L417" s="136">
        <v>6601.83</v>
      </c>
      <c r="M417" s="136">
        <v>6830.07</v>
      </c>
      <c r="N417" s="136">
        <v>7058.28</v>
      </c>
      <c r="O417" s="136">
        <v>7286.59</v>
      </c>
      <c r="P417" s="136">
        <v>7381.68</v>
      </c>
      <c r="Q417" s="155"/>
      <c r="R417" s="136"/>
      <c r="S417" s="67"/>
    </row>
    <row r="418" spans="2:19" ht="15.75" x14ac:dyDescent="0.25">
      <c r="B418" s="154">
        <v>45839</v>
      </c>
      <c r="C418" s="142" t="s">
        <v>490</v>
      </c>
      <c r="D418" s="134" t="s">
        <v>582</v>
      </c>
      <c r="E418" s="139">
        <v>0.76</v>
      </c>
      <c r="F418" s="140">
        <v>4741.3900000000003</v>
      </c>
      <c r="G418" s="140">
        <v>5048.04</v>
      </c>
      <c r="H418" s="140">
        <v>5354.76</v>
      </c>
      <c r="I418" s="140">
        <v>5544.94</v>
      </c>
      <c r="J418" s="140">
        <v>5735.15</v>
      </c>
      <c r="K418" s="140">
        <v>5925.41</v>
      </c>
      <c r="L418" s="136">
        <v>6115.64</v>
      </c>
      <c r="M418" s="136">
        <v>6305.85</v>
      </c>
      <c r="N418" s="136">
        <v>6495.98</v>
      </c>
      <c r="O418" s="136">
        <v>6686.19</v>
      </c>
      <c r="P418" s="136">
        <v>6807.52</v>
      </c>
      <c r="Q418" s="155"/>
      <c r="R418" s="136"/>
      <c r="S418" s="67"/>
    </row>
    <row r="419" spans="2:19" ht="15.75" x14ac:dyDescent="0.25">
      <c r="B419" s="154">
        <v>45839</v>
      </c>
      <c r="C419" s="142" t="s">
        <v>490</v>
      </c>
      <c r="D419" s="134" t="s">
        <v>583</v>
      </c>
      <c r="E419" s="139">
        <v>0.76</v>
      </c>
      <c r="F419" s="140">
        <v>4335.18</v>
      </c>
      <c r="G419" s="140">
        <v>4599.07</v>
      </c>
      <c r="H419" s="140">
        <v>4862.95</v>
      </c>
      <c r="I419" s="140">
        <v>5036.58</v>
      </c>
      <c r="J419" s="140">
        <v>5210.12</v>
      </c>
      <c r="K419" s="140">
        <v>5383.72</v>
      </c>
      <c r="L419" s="136">
        <v>5557.21</v>
      </c>
      <c r="M419" s="136">
        <v>5730.77</v>
      </c>
      <c r="N419" s="136">
        <v>5904.38</v>
      </c>
      <c r="O419" s="136">
        <v>6077.96</v>
      </c>
      <c r="P419" s="136">
        <v>6104.09</v>
      </c>
      <c r="Q419" s="155"/>
      <c r="R419" s="136"/>
      <c r="S419" s="67"/>
    </row>
    <row r="420" spans="2:19" ht="15.75" x14ac:dyDescent="0.25">
      <c r="B420" s="154">
        <v>45839</v>
      </c>
      <c r="C420" s="142" t="s">
        <v>490</v>
      </c>
      <c r="D420" s="134" t="s">
        <v>584</v>
      </c>
      <c r="E420" s="139">
        <v>0.76</v>
      </c>
      <c r="F420" s="140">
        <v>4061.99</v>
      </c>
      <c r="G420" s="140">
        <v>4280.43</v>
      </c>
      <c r="H420" s="140">
        <v>4506.34</v>
      </c>
      <c r="I420" s="140">
        <v>4658.5600000000004</v>
      </c>
      <c r="J420" s="140">
        <v>4810.72</v>
      </c>
      <c r="K420" s="140">
        <v>4962.84</v>
      </c>
      <c r="L420" s="136">
        <v>5114.9799999999996</v>
      </c>
      <c r="M420" s="136">
        <v>5267.22</v>
      </c>
      <c r="N420" s="136">
        <v>5419.36</v>
      </c>
      <c r="O420" s="136">
        <v>5564.41</v>
      </c>
      <c r="P420" s="136"/>
      <c r="Q420" s="155"/>
      <c r="R420" s="136"/>
      <c r="S420" s="67"/>
    </row>
    <row r="421" spans="2:19" ht="15.75" x14ac:dyDescent="0.25">
      <c r="B421" s="154">
        <v>45839</v>
      </c>
      <c r="C421" s="142" t="s">
        <v>490</v>
      </c>
      <c r="D421" s="134" t="s">
        <v>585</v>
      </c>
      <c r="E421" s="139">
        <v>0.76</v>
      </c>
      <c r="F421" s="140">
        <v>3818.37</v>
      </c>
      <c r="G421" s="140">
        <v>4000.52</v>
      </c>
      <c r="H421" s="140">
        <v>4182.63</v>
      </c>
      <c r="I421" s="140">
        <v>4313.7700000000004</v>
      </c>
      <c r="J421" s="140">
        <v>4446.8900000000003</v>
      </c>
      <c r="K421" s="140">
        <v>4580.04</v>
      </c>
      <c r="L421" s="136">
        <v>4713.22</v>
      </c>
      <c r="M421" s="136">
        <v>4846.37</v>
      </c>
      <c r="N421" s="136">
        <v>4979.54</v>
      </c>
      <c r="O421" s="136">
        <v>5084.09</v>
      </c>
      <c r="P421" s="136"/>
      <c r="Q421" s="155"/>
      <c r="R421" s="136"/>
      <c r="S421" s="67"/>
    </row>
    <row r="422" spans="2:19" ht="15.75" x14ac:dyDescent="0.25">
      <c r="B422" s="154">
        <v>45839</v>
      </c>
      <c r="C422" s="142" t="s">
        <v>490</v>
      </c>
      <c r="D422" s="134" t="s">
        <v>586</v>
      </c>
      <c r="E422" s="139">
        <v>0.76</v>
      </c>
      <c r="F422" s="140">
        <v>3607.16</v>
      </c>
      <c r="G422" s="140">
        <v>3750.93</v>
      </c>
      <c r="H422" s="140">
        <v>3904.95</v>
      </c>
      <c r="I422" s="140">
        <v>4018.74</v>
      </c>
      <c r="J422" s="140">
        <v>4128.0200000000004</v>
      </c>
      <c r="K422" s="140">
        <v>4237.7299999999996</v>
      </c>
      <c r="L422" s="136">
        <v>4351.82</v>
      </c>
      <c r="M422" s="136">
        <v>4465.92</v>
      </c>
      <c r="N422" s="136">
        <v>4580.04</v>
      </c>
      <c r="O422" s="136">
        <v>4656.12</v>
      </c>
      <c r="P422" s="136"/>
      <c r="Q422" s="155"/>
      <c r="R422" s="136"/>
      <c r="S422" s="67"/>
    </row>
    <row r="423" spans="2:19" ht="15.75" x14ac:dyDescent="0.25">
      <c r="B423" s="154">
        <v>45839</v>
      </c>
      <c r="C423" s="142" t="s">
        <v>490</v>
      </c>
      <c r="D423" s="134" t="s">
        <v>587</v>
      </c>
      <c r="E423" s="139">
        <v>0.76</v>
      </c>
      <c r="F423" s="140">
        <v>3386.29</v>
      </c>
      <c r="G423" s="140">
        <v>3497.9</v>
      </c>
      <c r="H423" s="140">
        <v>3613.36</v>
      </c>
      <c r="I423" s="140">
        <v>3709.87</v>
      </c>
      <c r="J423" s="140">
        <v>3812.58</v>
      </c>
      <c r="K423" s="140">
        <v>3917.27</v>
      </c>
      <c r="L423" s="136">
        <v>4022.02</v>
      </c>
      <c r="M423" s="136">
        <v>4126.7</v>
      </c>
      <c r="N423" s="136">
        <v>4220.01</v>
      </c>
      <c r="O423" s="136"/>
      <c r="P423" s="136"/>
      <c r="Q423" s="155"/>
      <c r="R423" s="136"/>
      <c r="S423" s="67"/>
    </row>
    <row r="424" spans="2:19" ht="15.75" x14ac:dyDescent="0.25">
      <c r="B424" s="154">
        <v>45839</v>
      </c>
      <c r="C424" s="142" t="s">
        <v>490</v>
      </c>
      <c r="D424" s="134" t="s">
        <v>588</v>
      </c>
      <c r="E424" s="139">
        <v>0.76</v>
      </c>
      <c r="F424" s="140">
        <v>3232.64</v>
      </c>
      <c r="G424" s="140">
        <v>3325.58</v>
      </c>
      <c r="H424" s="140">
        <v>3418.53</v>
      </c>
      <c r="I424" s="140">
        <v>3483.96</v>
      </c>
      <c r="J424" s="140">
        <v>3551.61</v>
      </c>
      <c r="K424" s="140">
        <v>3619.37</v>
      </c>
      <c r="L424" s="136">
        <v>3689.98</v>
      </c>
      <c r="M424" s="136">
        <v>3765.08</v>
      </c>
      <c r="N424" s="136">
        <v>3842.19</v>
      </c>
      <c r="O424" s="136">
        <v>3899.08</v>
      </c>
      <c r="P424" s="136"/>
      <c r="Q424" s="155"/>
      <c r="R424" s="136"/>
      <c r="S424" s="67"/>
    </row>
    <row r="425" spans="2:19" ht="15.75" x14ac:dyDescent="0.25">
      <c r="B425" s="154">
        <v>45839</v>
      </c>
      <c r="C425" s="142" t="s">
        <v>490</v>
      </c>
      <c r="D425" s="134" t="s">
        <v>589</v>
      </c>
      <c r="E425" s="139">
        <v>0.76</v>
      </c>
      <c r="F425" s="140">
        <v>3094.17</v>
      </c>
      <c r="G425" s="140">
        <v>3171.98</v>
      </c>
      <c r="H425" s="140">
        <v>3249.72</v>
      </c>
      <c r="I425" s="140">
        <v>3304.7</v>
      </c>
      <c r="J425" s="140">
        <v>3359.68</v>
      </c>
      <c r="K425" s="140">
        <v>3414.67</v>
      </c>
      <c r="L425" s="136">
        <v>3470.01</v>
      </c>
      <c r="M425" s="136">
        <v>3527.73</v>
      </c>
      <c r="N425" s="136">
        <v>3585.51</v>
      </c>
      <c r="O425" s="136">
        <v>3621.39</v>
      </c>
      <c r="P425" s="136"/>
      <c r="Q425" s="155"/>
      <c r="R425" s="136"/>
      <c r="S425" s="67"/>
    </row>
    <row r="426" spans="2:19" ht="15.75" x14ac:dyDescent="0.25">
      <c r="B426" s="154">
        <v>45839</v>
      </c>
      <c r="C426" s="142" t="s">
        <v>490</v>
      </c>
      <c r="D426" s="134" t="s">
        <v>590</v>
      </c>
      <c r="E426" s="139">
        <v>0.76</v>
      </c>
      <c r="F426" s="140">
        <v>2967.16</v>
      </c>
      <c r="G426" s="140">
        <v>3031.64</v>
      </c>
      <c r="H426" s="140">
        <v>3096.14</v>
      </c>
      <c r="I426" s="140">
        <v>3137.85</v>
      </c>
      <c r="J426" s="140">
        <v>3175.78</v>
      </c>
      <c r="K426" s="140">
        <v>3213.67</v>
      </c>
      <c r="L426" s="136">
        <v>3251.6</v>
      </c>
      <c r="M426" s="136">
        <v>3289.54</v>
      </c>
      <c r="N426" s="136">
        <v>3327.45</v>
      </c>
      <c r="O426" s="136">
        <v>3365.4</v>
      </c>
      <c r="P426" s="136">
        <v>3401.41</v>
      </c>
      <c r="Q426" s="155"/>
      <c r="R426" s="136"/>
      <c r="S426" s="67"/>
    </row>
    <row r="427" spans="2:19" ht="15.75" x14ac:dyDescent="0.25">
      <c r="B427" s="154">
        <v>45839</v>
      </c>
      <c r="C427" s="142" t="s">
        <v>490</v>
      </c>
      <c r="D427" s="134" t="s">
        <v>591</v>
      </c>
      <c r="E427" s="139">
        <v>0.86</v>
      </c>
      <c r="F427" s="140">
        <v>2884.71</v>
      </c>
      <c r="G427" s="140">
        <v>2933.37</v>
      </c>
      <c r="H427" s="140">
        <v>2982.01</v>
      </c>
      <c r="I427" s="140">
        <v>3019.8</v>
      </c>
      <c r="J427" s="140">
        <v>3057.56</v>
      </c>
      <c r="K427" s="140">
        <v>3095.4</v>
      </c>
      <c r="L427" s="136">
        <v>3133.22</v>
      </c>
      <c r="M427" s="136">
        <v>3171.05</v>
      </c>
      <c r="N427" s="136">
        <v>3208.81</v>
      </c>
      <c r="O427" s="136"/>
      <c r="P427" s="136"/>
      <c r="Q427" s="155"/>
      <c r="R427" s="136"/>
      <c r="S427" s="67"/>
    </row>
    <row r="428" spans="2:19" ht="15.75" x14ac:dyDescent="0.25">
      <c r="B428" s="154">
        <v>45839</v>
      </c>
      <c r="C428" s="142" t="s">
        <v>490</v>
      </c>
      <c r="D428" s="134" t="s">
        <v>592</v>
      </c>
      <c r="E428" s="139">
        <v>0.86</v>
      </c>
      <c r="F428" s="140">
        <v>2827.88</v>
      </c>
      <c r="G428" s="140">
        <v>2880.93</v>
      </c>
      <c r="H428" s="140">
        <v>2934.06</v>
      </c>
      <c r="I428" s="140">
        <v>2973.89</v>
      </c>
      <c r="J428" s="140">
        <v>3009.91</v>
      </c>
      <c r="K428" s="140">
        <v>3045.98</v>
      </c>
      <c r="L428" s="136">
        <v>3081.97</v>
      </c>
      <c r="M428" s="136">
        <v>3118.03</v>
      </c>
      <c r="N428" s="136"/>
      <c r="O428" s="136"/>
      <c r="P428" s="136"/>
      <c r="Q428" s="155"/>
      <c r="R428" s="136"/>
      <c r="S428" s="67"/>
    </row>
    <row r="429" spans="2:19" ht="15.75" x14ac:dyDescent="0.25">
      <c r="B429" s="154">
        <v>45839</v>
      </c>
      <c r="C429" s="142" t="s">
        <v>490</v>
      </c>
      <c r="D429" s="134" t="s">
        <v>593</v>
      </c>
      <c r="E429" s="139">
        <v>0.86</v>
      </c>
      <c r="F429" s="140">
        <v>2659.31</v>
      </c>
      <c r="G429" s="140">
        <v>2700.66</v>
      </c>
      <c r="H429" s="140">
        <v>2742.04</v>
      </c>
      <c r="I429" s="140">
        <v>2779.77</v>
      </c>
      <c r="J429" s="140">
        <v>2814.91</v>
      </c>
      <c r="K429" s="140">
        <v>2850.92</v>
      </c>
      <c r="L429" s="136">
        <v>2886.97</v>
      </c>
      <c r="M429" s="136">
        <v>2923.01</v>
      </c>
      <c r="N429" s="136">
        <v>2947.68</v>
      </c>
      <c r="O429" s="136"/>
      <c r="P429" s="136"/>
      <c r="Q429" s="155"/>
      <c r="R429" s="136"/>
      <c r="S429" s="67"/>
    </row>
    <row r="430" spans="2:19" ht="15.75" x14ac:dyDescent="0.25">
      <c r="B430" s="154">
        <v>45839</v>
      </c>
      <c r="C430" s="142" t="s">
        <v>490</v>
      </c>
      <c r="D430" s="134" t="s">
        <v>594</v>
      </c>
      <c r="E430" s="139">
        <v>0.86</v>
      </c>
      <c r="F430" s="140">
        <v>2523.34</v>
      </c>
      <c r="G430" s="140">
        <v>2574.81</v>
      </c>
      <c r="H430" s="140">
        <v>2607.1799999999998</v>
      </c>
      <c r="I430" s="140">
        <v>2632.37</v>
      </c>
      <c r="J430" s="140">
        <v>2657.5</v>
      </c>
      <c r="K430" s="140">
        <v>2682.71</v>
      </c>
      <c r="L430" s="136">
        <v>2707.83</v>
      </c>
      <c r="M430" s="136">
        <v>2733.04</v>
      </c>
      <c r="N430" s="136">
        <v>2758.19</v>
      </c>
      <c r="O430" s="136"/>
      <c r="P430" s="136"/>
      <c r="Q430" s="155"/>
      <c r="R430" s="136"/>
      <c r="S430" s="67"/>
    </row>
    <row r="431" spans="2:19" ht="16.5" thickBot="1" x14ac:dyDescent="0.3">
      <c r="B431" s="156">
        <v>45839</v>
      </c>
      <c r="C431" s="157" t="s">
        <v>490</v>
      </c>
      <c r="D431" s="158" t="s">
        <v>595</v>
      </c>
      <c r="E431" s="159">
        <v>0.86</v>
      </c>
      <c r="F431" s="160">
        <v>2438.2399999999998</v>
      </c>
      <c r="G431" s="160">
        <v>2470.5700000000002</v>
      </c>
      <c r="H431" s="160">
        <v>2502.96</v>
      </c>
      <c r="I431" s="160">
        <v>2528.08</v>
      </c>
      <c r="J431" s="160">
        <v>2553.29</v>
      </c>
      <c r="K431" s="160">
        <v>2578.4299999999998</v>
      </c>
      <c r="L431" s="161">
        <v>2603.62</v>
      </c>
      <c r="M431" s="161">
        <v>2628.76</v>
      </c>
      <c r="N431" s="161">
        <v>2653.92</v>
      </c>
      <c r="O431" s="161"/>
      <c r="P431" s="161"/>
      <c r="Q431" s="162"/>
      <c r="R431" s="136"/>
      <c r="S431" s="67"/>
    </row>
    <row r="432" spans="2:19" ht="15.75" x14ac:dyDescent="0.25">
      <c r="B432" s="154">
        <v>46054</v>
      </c>
      <c r="C432" s="142" t="s">
        <v>491</v>
      </c>
      <c r="D432" s="134" t="s">
        <v>579</v>
      </c>
      <c r="E432" s="139">
        <v>0.76</v>
      </c>
      <c r="F432" s="140">
        <v>5916.55</v>
      </c>
      <c r="G432" s="140">
        <v>6415.13</v>
      </c>
      <c r="H432" s="140">
        <v>6913.74</v>
      </c>
      <c r="I432" s="140">
        <v>7175.34</v>
      </c>
      <c r="J432" s="140">
        <v>7436.86</v>
      </c>
      <c r="K432" s="140">
        <v>7698.32</v>
      </c>
      <c r="L432" s="136">
        <v>7959.9</v>
      </c>
      <c r="M432" s="136">
        <v>8221.41</v>
      </c>
      <c r="N432" s="136">
        <v>8482.89</v>
      </c>
      <c r="O432" s="136">
        <v>8744.48</v>
      </c>
      <c r="P432" s="136">
        <v>9006</v>
      </c>
      <c r="Q432" s="155">
        <v>9245.4500000000007</v>
      </c>
      <c r="R432" s="136"/>
      <c r="S432" s="67"/>
    </row>
    <row r="433" spans="2:19" ht="15.75" x14ac:dyDescent="0.25">
      <c r="B433" s="154">
        <v>46054</v>
      </c>
      <c r="C433" s="142" t="s">
        <v>491</v>
      </c>
      <c r="D433" s="134" t="s">
        <v>580</v>
      </c>
      <c r="E433" s="139">
        <v>0.76</v>
      </c>
      <c r="F433" s="140">
        <v>5493.73</v>
      </c>
      <c r="G433" s="140">
        <v>5923.93</v>
      </c>
      <c r="H433" s="140">
        <v>6354.09</v>
      </c>
      <c r="I433" s="140">
        <v>6593.6</v>
      </c>
      <c r="J433" s="140">
        <v>6833.12</v>
      </c>
      <c r="K433" s="140">
        <v>7072.63</v>
      </c>
      <c r="L433" s="136">
        <v>7312.23</v>
      </c>
      <c r="M433" s="136">
        <v>7551.68</v>
      </c>
      <c r="N433" s="136">
        <v>7791.28</v>
      </c>
      <c r="O433" s="136">
        <v>8030.73</v>
      </c>
      <c r="P433" s="136">
        <v>8270.27</v>
      </c>
      <c r="Q433" s="155">
        <v>8377.7999999999993</v>
      </c>
      <c r="R433" s="136"/>
      <c r="S433" s="67"/>
    </row>
    <row r="434" spans="2:19" ht="15.75" x14ac:dyDescent="0.25">
      <c r="B434" s="154">
        <v>46054</v>
      </c>
      <c r="C434" s="142" t="s">
        <v>491</v>
      </c>
      <c r="D434" s="134" t="s">
        <v>581</v>
      </c>
      <c r="E434" s="139">
        <v>0.76</v>
      </c>
      <c r="F434" s="140">
        <v>5110.04</v>
      </c>
      <c r="G434" s="140">
        <v>5479.08</v>
      </c>
      <c r="H434" s="140">
        <v>5848.16</v>
      </c>
      <c r="I434" s="140">
        <v>6082.76</v>
      </c>
      <c r="J434" s="140">
        <v>6317.44</v>
      </c>
      <c r="K434" s="140">
        <v>6552.05</v>
      </c>
      <c r="L434" s="136">
        <v>6786.68</v>
      </c>
      <c r="M434" s="136">
        <v>7021.31</v>
      </c>
      <c r="N434" s="136">
        <v>7255.91</v>
      </c>
      <c r="O434" s="136">
        <v>7490.61</v>
      </c>
      <c r="P434" s="136">
        <v>7588.37</v>
      </c>
      <c r="Q434" s="155"/>
      <c r="R434" s="136"/>
      <c r="S434" s="67"/>
    </row>
    <row r="435" spans="2:19" ht="15.75" x14ac:dyDescent="0.25">
      <c r="B435" s="154">
        <v>46054</v>
      </c>
      <c r="C435" s="142" t="s">
        <v>491</v>
      </c>
      <c r="D435" s="134" t="s">
        <v>582</v>
      </c>
      <c r="E435" s="139">
        <v>0.76</v>
      </c>
      <c r="F435" s="140">
        <v>4874.1499999999996</v>
      </c>
      <c r="G435" s="140">
        <v>5189.3900000000003</v>
      </c>
      <c r="H435" s="140">
        <v>5504.69</v>
      </c>
      <c r="I435" s="140">
        <v>5700.2</v>
      </c>
      <c r="J435" s="140">
        <v>5895.73</v>
      </c>
      <c r="K435" s="140">
        <v>6091.32</v>
      </c>
      <c r="L435" s="136">
        <v>6286.88</v>
      </c>
      <c r="M435" s="136">
        <v>6482.41</v>
      </c>
      <c r="N435" s="136">
        <v>6677.87</v>
      </c>
      <c r="O435" s="136">
        <v>6873.4</v>
      </c>
      <c r="P435" s="136">
        <v>6998.13</v>
      </c>
      <c r="Q435" s="155"/>
      <c r="R435" s="136"/>
      <c r="S435" s="67"/>
    </row>
    <row r="436" spans="2:19" ht="15.75" x14ac:dyDescent="0.25">
      <c r="B436" s="154">
        <v>46054</v>
      </c>
      <c r="C436" s="142" t="s">
        <v>491</v>
      </c>
      <c r="D436" s="134" t="s">
        <v>583</v>
      </c>
      <c r="E436" s="139">
        <v>0.76</v>
      </c>
      <c r="F436" s="140">
        <v>4456.57</v>
      </c>
      <c r="G436" s="140">
        <v>4727.84</v>
      </c>
      <c r="H436" s="140">
        <v>4999.1099999999997</v>
      </c>
      <c r="I436" s="140">
        <v>5177.6000000000004</v>
      </c>
      <c r="J436" s="140">
        <v>5356</v>
      </c>
      <c r="K436" s="140">
        <v>5534.46</v>
      </c>
      <c r="L436" s="136">
        <v>5712.81</v>
      </c>
      <c r="M436" s="136">
        <v>5891.23</v>
      </c>
      <c r="N436" s="136">
        <v>6069.7</v>
      </c>
      <c r="O436" s="136">
        <v>6248.14</v>
      </c>
      <c r="P436" s="136">
        <v>6275</v>
      </c>
      <c r="Q436" s="155"/>
      <c r="R436" s="136"/>
      <c r="S436" s="67"/>
    </row>
    <row r="437" spans="2:19" ht="15.75" x14ac:dyDescent="0.25">
      <c r="B437" s="154">
        <v>46054</v>
      </c>
      <c r="C437" s="142" t="s">
        <v>491</v>
      </c>
      <c r="D437" s="134" t="s">
        <v>584</v>
      </c>
      <c r="E437" s="139">
        <v>0.76</v>
      </c>
      <c r="F437" s="140">
        <v>4175.7299999999996</v>
      </c>
      <c r="G437" s="140">
        <v>4400.28</v>
      </c>
      <c r="H437" s="140">
        <v>4632.5200000000004</v>
      </c>
      <c r="I437" s="140">
        <v>4789</v>
      </c>
      <c r="J437" s="140">
        <v>4945.42</v>
      </c>
      <c r="K437" s="140">
        <v>5101.8</v>
      </c>
      <c r="L437" s="136">
        <v>5258.2</v>
      </c>
      <c r="M437" s="136">
        <v>5414.7</v>
      </c>
      <c r="N437" s="136">
        <v>5571.1</v>
      </c>
      <c r="O437" s="136">
        <v>5720.21</v>
      </c>
      <c r="P437" s="136"/>
      <c r="Q437" s="155"/>
      <c r="R437" s="136"/>
      <c r="S437" s="67"/>
    </row>
    <row r="438" spans="2:19" ht="15.75" x14ac:dyDescent="0.25">
      <c r="B438" s="154">
        <v>46054</v>
      </c>
      <c r="C438" s="142" t="s">
        <v>491</v>
      </c>
      <c r="D438" s="134" t="s">
        <v>585</v>
      </c>
      <c r="E438" s="139">
        <v>0.76</v>
      </c>
      <c r="F438" s="140">
        <v>3925.28</v>
      </c>
      <c r="G438" s="140">
        <v>4112.53</v>
      </c>
      <c r="H438" s="140">
        <v>4299.74</v>
      </c>
      <c r="I438" s="140">
        <v>4434.5600000000004</v>
      </c>
      <c r="J438" s="140">
        <v>4571.3999999999996</v>
      </c>
      <c r="K438" s="140">
        <v>4708.28</v>
      </c>
      <c r="L438" s="136">
        <v>4845.1899999999996</v>
      </c>
      <c r="M438" s="136">
        <v>4982.07</v>
      </c>
      <c r="N438" s="136">
        <v>5118.97</v>
      </c>
      <c r="O438" s="136">
        <v>5226.4399999999996</v>
      </c>
      <c r="P438" s="136"/>
      <c r="Q438" s="155"/>
      <c r="R438" s="136"/>
      <c r="S438" s="67"/>
    </row>
    <row r="439" spans="2:19" ht="15.75" x14ac:dyDescent="0.25">
      <c r="B439" s="154">
        <v>46054</v>
      </c>
      <c r="C439" s="142" t="s">
        <v>491</v>
      </c>
      <c r="D439" s="134" t="s">
        <v>586</v>
      </c>
      <c r="E439" s="139">
        <v>0.76</v>
      </c>
      <c r="F439" s="140">
        <v>3708.16</v>
      </c>
      <c r="G439" s="140">
        <v>3855.96</v>
      </c>
      <c r="H439" s="140">
        <v>4014.29</v>
      </c>
      <c r="I439" s="140">
        <v>4131.26</v>
      </c>
      <c r="J439" s="140">
        <v>4243.6000000000004</v>
      </c>
      <c r="K439" s="140">
        <v>4356.3900000000003</v>
      </c>
      <c r="L439" s="136">
        <v>4473.67</v>
      </c>
      <c r="M439" s="136">
        <v>4590.97</v>
      </c>
      <c r="N439" s="136">
        <v>4708.28</v>
      </c>
      <c r="O439" s="136">
        <v>4786.49</v>
      </c>
      <c r="P439" s="136"/>
      <c r="Q439" s="155"/>
      <c r="R439" s="136"/>
      <c r="S439" s="67"/>
    </row>
    <row r="440" spans="2:19" ht="15.75" x14ac:dyDescent="0.25">
      <c r="B440" s="154">
        <v>46054</v>
      </c>
      <c r="C440" s="142" t="s">
        <v>491</v>
      </c>
      <c r="D440" s="134" t="s">
        <v>587</v>
      </c>
      <c r="E440" s="139">
        <v>0.76</v>
      </c>
      <c r="F440" s="140">
        <v>3481.11</v>
      </c>
      <c r="G440" s="140">
        <v>3595.84</v>
      </c>
      <c r="H440" s="140">
        <v>3714.53</v>
      </c>
      <c r="I440" s="140">
        <v>3813.75</v>
      </c>
      <c r="J440" s="140">
        <v>3919.33</v>
      </c>
      <c r="K440" s="140">
        <v>4026.95</v>
      </c>
      <c r="L440" s="136">
        <v>4134.6400000000003</v>
      </c>
      <c r="M440" s="136">
        <v>4242.25</v>
      </c>
      <c r="N440" s="136">
        <v>4338.17</v>
      </c>
      <c r="O440" s="136"/>
      <c r="P440" s="136"/>
      <c r="Q440" s="155"/>
      <c r="R440" s="136"/>
      <c r="S440" s="67"/>
    </row>
    <row r="441" spans="2:19" ht="15.75" x14ac:dyDescent="0.25">
      <c r="B441" s="154">
        <v>46054</v>
      </c>
      <c r="C441" s="142" t="s">
        <v>491</v>
      </c>
      <c r="D441" s="134" t="s">
        <v>588</v>
      </c>
      <c r="E441" s="139">
        <v>0.76</v>
      </c>
      <c r="F441" s="140">
        <v>3323.15</v>
      </c>
      <c r="G441" s="140">
        <v>3418.7</v>
      </c>
      <c r="H441" s="140">
        <v>3514.25</v>
      </c>
      <c r="I441" s="140">
        <v>3581.51</v>
      </c>
      <c r="J441" s="140">
        <v>3651.06</v>
      </c>
      <c r="K441" s="140">
        <v>3720.71</v>
      </c>
      <c r="L441" s="136">
        <v>3793.3</v>
      </c>
      <c r="M441" s="136">
        <v>3870.5</v>
      </c>
      <c r="N441" s="136">
        <v>3949.77</v>
      </c>
      <c r="O441" s="136">
        <v>4008.25</v>
      </c>
      <c r="P441" s="136"/>
      <c r="Q441" s="155"/>
      <c r="R441" s="136"/>
      <c r="S441" s="67"/>
    </row>
    <row r="442" spans="2:19" ht="15.75" x14ac:dyDescent="0.25">
      <c r="B442" s="154">
        <v>46054</v>
      </c>
      <c r="C442" s="142" t="s">
        <v>491</v>
      </c>
      <c r="D442" s="134" t="s">
        <v>589</v>
      </c>
      <c r="E442" s="139">
        <v>0.76</v>
      </c>
      <c r="F442" s="140">
        <v>3180.81</v>
      </c>
      <c r="G442" s="140">
        <v>3260.8</v>
      </c>
      <c r="H442" s="140">
        <v>3340.71</v>
      </c>
      <c r="I442" s="140">
        <v>3397.23</v>
      </c>
      <c r="J442" s="140">
        <v>3453.75</v>
      </c>
      <c r="K442" s="140">
        <v>3510.28</v>
      </c>
      <c r="L442" s="136">
        <v>3567.17</v>
      </c>
      <c r="M442" s="136">
        <v>3626.51</v>
      </c>
      <c r="N442" s="136">
        <v>3685.9</v>
      </c>
      <c r="O442" s="136">
        <v>3722.79</v>
      </c>
      <c r="P442" s="136"/>
      <c r="Q442" s="155"/>
      <c r="R442" s="136"/>
      <c r="S442" s="67"/>
    </row>
    <row r="443" spans="2:19" ht="15.75" x14ac:dyDescent="0.25">
      <c r="B443" s="154">
        <v>46054</v>
      </c>
      <c r="C443" s="142" t="s">
        <v>491</v>
      </c>
      <c r="D443" s="134" t="s">
        <v>590</v>
      </c>
      <c r="E443" s="139">
        <v>0.76</v>
      </c>
      <c r="F443" s="140">
        <v>3050.24</v>
      </c>
      <c r="G443" s="140">
        <v>3116.53</v>
      </c>
      <c r="H443" s="140">
        <v>3182.83</v>
      </c>
      <c r="I443" s="140">
        <v>3225.71</v>
      </c>
      <c r="J443" s="140">
        <v>3264.7</v>
      </c>
      <c r="K443" s="140">
        <v>3303.65</v>
      </c>
      <c r="L443" s="136">
        <v>3342.64</v>
      </c>
      <c r="M443" s="136">
        <v>3381.65</v>
      </c>
      <c r="N443" s="136">
        <v>3420.62</v>
      </c>
      <c r="O443" s="136">
        <v>3459.63</v>
      </c>
      <c r="P443" s="136">
        <v>3496.65</v>
      </c>
      <c r="Q443" s="155"/>
      <c r="R443" s="136"/>
      <c r="S443" s="67"/>
    </row>
    <row r="444" spans="2:19" ht="15.75" x14ac:dyDescent="0.25">
      <c r="B444" s="154">
        <v>46054</v>
      </c>
      <c r="C444" s="142" t="s">
        <v>491</v>
      </c>
      <c r="D444" s="134" t="s">
        <v>591</v>
      </c>
      <c r="E444" s="139">
        <v>0.86</v>
      </c>
      <c r="F444" s="140">
        <v>2965.48</v>
      </c>
      <c r="G444" s="140">
        <v>3015.5</v>
      </c>
      <c r="H444" s="140">
        <v>3065.51</v>
      </c>
      <c r="I444" s="140">
        <v>3104.35</v>
      </c>
      <c r="J444" s="140">
        <v>3143.17</v>
      </c>
      <c r="K444" s="140">
        <v>3182.07</v>
      </c>
      <c r="L444" s="136">
        <v>3220.95</v>
      </c>
      <c r="M444" s="136">
        <v>3259.84</v>
      </c>
      <c r="N444" s="136">
        <v>3298.66</v>
      </c>
      <c r="O444" s="136"/>
      <c r="P444" s="136"/>
      <c r="Q444" s="155"/>
      <c r="R444" s="136"/>
      <c r="S444" s="67"/>
    </row>
    <row r="445" spans="2:19" ht="15.75" x14ac:dyDescent="0.25">
      <c r="B445" s="154">
        <v>46054</v>
      </c>
      <c r="C445" s="142" t="s">
        <v>491</v>
      </c>
      <c r="D445" s="134" t="s">
        <v>592</v>
      </c>
      <c r="E445" s="139">
        <v>0.86</v>
      </c>
      <c r="F445" s="140">
        <v>2907.06</v>
      </c>
      <c r="G445" s="140">
        <v>2961.6</v>
      </c>
      <c r="H445" s="140">
        <v>3016.21</v>
      </c>
      <c r="I445" s="140">
        <v>3057.16</v>
      </c>
      <c r="J445" s="140">
        <v>3094.19</v>
      </c>
      <c r="K445" s="140">
        <v>3131.27</v>
      </c>
      <c r="L445" s="136">
        <v>3168.27</v>
      </c>
      <c r="M445" s="136">
        <v>3205.33</v>
      </c>
      <c r="N445" s="136"/>
      <c r="O445" s="136"/>
      <c r="P445" s="136"/>
      <c r="Q445" s="155"/>
      <c r="R445" s="136"/>
      <c r="S445" s="67"/>
    </row>
    <row r="446" spans="2:19" ht="15.75" x14ac:dyDescent="0.25">
      <c r="B446" s="154">
        <v>46054</v>
      </c>
      <c r="C446" s="142" t="s">
        <v>491</v>
      </c>
      <c r="D446" s="134" t="s">
        <v>593</v>
      </c>
      <c r="E446" s="139">
        <v>0.86</v>
      </c>
      <c r="F446" s="140">
        <v>2733.77</v>
      </c>
      <c r="G446" s="140">
        <v>2776.28</v>
      </c>
      <c r="H446" s="140">
        <v>2818.82</v>
      </c>
      <c r="I446" s="140">
        <v>2857.6</v>
      </c>
      <c r="J446" s="140">
        <v>2893.73</v>
      </c>
      <c r="K446" s="140">
        <v>2930.75</v>
      </c>
      <c r="L446" s="136">
        <v>2967.81</v>
      </c>
      <c r="M446" s="136">
        <v>3004.85</v>
      </c>
      <c r="N446" s="136">
        <v>3030.22</v>
      </c>
      <c r="O446" s="136"/>
      <c r="P446" s="136"/>
      <c r="Q446" s="155"/>
      <c r="R446" s="136"/>
      <c r="S446" s="67"/>
    </row>
    <row r="447" spans="2:19" ht="15.75" x14ac:dyDescent="0.25">
      <c r="B447" s="154">
        <v>46054</v>
      </c>
      <c r="C447" s="142" t="s">
        <v>491</v>
      </c>
      <c r="D447" s="134" t="s">
        <v>594</v>
      </c>
      <c r="E447" s="139">
        <v>0.86</v>
      </c>
      <c r="F447" s="140">
        <v>2593.9899999999998</v>
      </c>
      <c r="G447" s="140">
        <v>2646.9</v>
      </c>
      <c r="H447" s="140">
        <v>2680.18</v>
      </c>
      <c r="I447" s="140">
        <v>2706.08</v>
      </c>
      <c r="J447" s="140">
        <v>2731.91</v>
      </c>
      <c r="K447" s="140">
        <v>2757.83</v>
      </c>
      <c r="L447" s="136">
        <v>2783.65</v>
      </c>
      <c r="M447" s="136">
        <v>2809.57</v>
      </c>
      <c r="N447" s="136">
        <v>2835.42</v>
      </c>
      <c r="O447" s="136"/>
      <c r="P447" s="136"/>
      <c r="Q447" s="155"/>
      <c r="R447" s="136"/>
      <c r="S447" s="67"/>
    </row>
    <row r="448" spans="2:19" ht="16.5" thickBot="1" x14ac:dyDescent="0.3">
      <c r="B448" s="156">
        <v>46054</v>
      </c>
      <c r="C448" s="157" t="s">
        <v>491</v>
      </c>
      <c r="D448" s="158" t="s">
        <v>595</v>
      </c>
      <c r="E448" s="159">
        <v>0.86</v>
      </c>
      <c r="F448" s="160">
        <v>2506.5100000000002</v>
      </c>
      <c r="G448" s="160">
        <v>2539.75</v>
      </c>
      <c r="H448" s="160">
        <v>2573.04</v>
      </c>
      <c r="I448" s="160">
        <v>2598.87</v>
      </c>
      <c r="J448" s="160">
        <v>2624.78</v>
      </c>
      <c r="K448" s="160">
        <v>2650.63</v>
      </c>
      <c r="L448" s="161">
        <v>2676.52</v>
      </c>
      <c r="M448" s="161">
        <v>2702.37</v>
      </c>
      <c r="N448" s="161">
        <v>2728.23</v>
      </c>
      <c r="O448" s="161"/>
      <c r="P448" s="161"/>
      <c r="Q448" s="162"/>
      <c r="R448" s="136"/>
      <c r="S448" s="67"/>
    </row>
    <row r="449" spans="2:19" ht="15.75" x14ac:dyDescent="0.25">
      <c r="B449" s="154">
        <v>45717</v>
      </c>
      <c r="C449" s="142" t="s">
        <v>486</v>
      </c>
      <c r="D449" s="134" t="s">
        <v>596</v>
      </c>
      <c r="E449" s="139"/>
      <c r="F449" s="140"/>
      <c r="G449" s="140">
        <v>2374.0500000000002</v>
      </c>
      <c r="H449" s="140">
        <v>2473.4299999999998</v>
      </c>
      <c r="I449" s="140"/>
      <c r="J449" s="140"/>
      <c r="K449" s="140"/>
      <c r="L449" s="136"/>
      <c r="M449" s="136"/>
      <c r="N449" s="136"/>
      <c r="O449" s="136"/>
      <c r="P449" s="136"/>
      <c r="Q449" s="155"/>
      <c r="R449" s="136"/>
      <c r="S449" s="67"/>
    </row>
    <row r="450" spans="2:19" ht="15.75" x14ac:dyDescent="0.25">
      <c r="B450" s="154">
        <v>45717</v>
      </c>
      <c r="C450" s="142" t="s">
        <v>486</v>
      </c>
      <c r="D450" s="134" t="s">
        <v>597</v>
      </c>
      <c r="E450" s="139"/>
      <c r="F450" s="140"/>
      <c r="G450" s="140">
        <v>2666.23</v>
      </c>
      <c r="H450" s="140">
        <v>2780.27</v>
      </c>
      <c r="I450" s="140"/>
      <c r="J450" s="140"/>
      <c r="K450" s="140"/>
      <c r="L450" s="136"/>
      <c r="M450" s="136"/>
      <c r="N450" s="136"/>
      <c r="O450" s="136"/>
      <c r="P450" s="136"/>
      <c r="Q450" s="155"/>
      <c r="R450" s="136"/>
      <c r="S450" s="67"/>
    </row>
    <row r="451" spans="2:19" ht="15.75" x14ac:dyDescent="0.25">
      <c r="B451" s="154">
        <v>45717</v>
      </c>
      <c r="C451" s="142" t="s">
        <v>486</v>
      </c>
      <c r="D451" s="134" t="s">
        <v>598</v>
      </c>
      <c r="E451" s="139"/>
      <c r="F451" s="140">
        <v>2825.21</v>
      </c>
      <c r="G451" s="140">
        <v>2956.33</v>
      </c>
      <c r="H451" s="140">
        <v>3087.44</v>
      </c>
      <c r="I451" s="140"/>
      <c r="J451" s="140"/>
      <c r="K451" s="140"/>
      <c r="L451" s="136"/>
      <c r="M451" s="136"/>
      <c r="N451" s="136"/>
      <c r="O451" s="136"/>
      <c r="P451" s="136"/>
      <c r="Q451" s="155"/>
      <c r="R451" s="136"/>
      <c r="S451" s="67"/>
    </row>
    <row r="452" spans="2:19" ht="15.75" x14ac:dyDescent="0.25">
      <c r="B452" s="154">
        <v>45717</v>
      </c>
      <c r="C452" s="142" t="s">
        <v>486</v>
      </c>
      <c r="D452" s="134" t="s">
        <v>599</v>
      </c>
      <c r="E452" s="139"/>
      <c r="F452" s="140">
        <v>3016.72</v>
      </c>
      <c r="G452" s="140">
        <v>3157.91</v>
      </c>
      <c r="H452" s="140">
        <v>3299.09</v>
      </c>
      <c r="I452" s="140"/>
      <c r="J452" s="140"/>
      <c r="K452" s="140"/>
      <c r="L452" s="136"/>
      <c r="M452" s="136"/>
      <c r="N452" s="136"/>
      <c r="O452" s="136"/>
      <c r="P452" s="136"/>
      <c r="Q452" s="155"/>
      <c r="R452" s="136"/>
      <c r="S452" s="67"/>
    </row>
    <row r="453" spans="2:19" ht="15.75" x14ac:dyDescent="0.25">
      <c r="B453" s="154">
        <v>45717</v>
      </c>
      <c r="C453" s="142" t="s">
        <v>486</v>
      </c>
      <c r="D453" s="134" t="s">
        <v>600</v>
      </c>
      <c r="E453" s="139"/>
      <c r="F453" s="140">
        <v>3257.22</v>
      </c>
      <c r="G453" s="140">
        <v>3411.06</v>
      </c>
      <c r="H453" s="140">
        <v>3564.92</v>
      </c>
      <c r="I453" s="140">
        <v>3718.76</v>
      </c>
      <c r="J453" s="140"/>
      <c r="K453" s="140"/>
      <c r="L453" s="136"/>
      <c r="M453" s="136"/>
      <c r="N453" s="136"/>
      <c r="O453" s="136"/>
      <c r="P453" s="136"/>
      <c r="Q453" s="155"/>
      <c r="R453" s="136"/>
      <c r="S453" s="67"/>
    </row>
    <row r="454" spans="2:19" ht="15.75" x14ac:dyDescent="0.25">
      <c r="B454" s="154">
        <v>45717</v>
      </c>
      <c r="C454" s="142" t="s">
        <v>486</v>
      </c>
      <c r="D454" s="134" t="s">
        <v>601</v>
      </c>
      <c r="E454" s="139"/>
      <c r="F454" s="140">
        <v>3369.5</v>
      </c>
      <c r="G454" s="140">
        <v>3529.26</v>
      </c>
      <c r="H454" s="140">
        <v>3689.02</v>
      </c>
      <c r="I454" s="140">
        <v>3848.79</v>
      </c>
      <c r="J454" s="140"/>
      <c r="K454" s="140"/>
      <c r="L454" s="136"/>
      <c r="M454" s="136"/>
      <c r="N454" s="136"/>
      <c r="O454" s="136"/>
      <c r="P454" s="136"/>
      <c r="Q454" s="155"/>
      <c r="R454" s="136"/>
      <c r="S454" s="67"/>
    </row>
    <row r="455" spans="2:19" ht="15.75" x14ac:dyDescent="0.25">
      <c r="B455" s="154">
        <v>45717</v>
      </c>
      <c r="C455" s="142" t="s">
        <v>486</v>
      </c>
      <c r="D455" s="134" t="s">
        <v>602</v>
      </c>
      <c r="E455" s="139"/>
      <c r="F455" s="140">
        <v>3761.31</v>
      </c>
      <c r="G455" s="140">
        <v>3941.27</v>
      </c>
      <c r="H455" s="140">
        <v>4127.12</v>
      </c>
      <c r="I455" s="140">
        <v>4316.9799999999996</v>
      </c>
      <c r="J455" s="140">
        <v>4413.3599999999997</v>
      </c>
      <c r="K455" s="140"/>
      <c r="L455" s="136"/>
      <c r="M455" s="136"/>
      <c r="N455" s="136"/>
      <c r="O455" s="136"/>
      <c r="P455" s="136"/>
      <c r="Q455" s="155"/>
      <c r="R455" s="136"/>
      <c r="S455" s="67"/>
    </row>
    <row r="456" spans="2:19" ht="15.75" x14ac:dyDescent="0.25">
      <c r="B456" s="154">
        <v>45717</v>
      </c>
      <c r="C456" s="142" t="s">
        <v>486</v>
      </c>
      <c r="D456" s="134" t="s">
        <v>603</v>
      </c>
      <c r="E456" s="139"/>
      <c r="F456" s="140">
        <v>4118.87</v>
      </c>
      <c r="G456" s="140">
        <v>4327.88</v>
      </c>
      <c r="H456" s="140">
        <v>4540.04</v>
      </c>
      <c r="I456" s="140">
        <v>4752.18</v>
      </c>
      <c r="J456" s="140">
        <v>4858.25</v>
      </c>
      <c r="K456" s="140"/>
      <c r="L456" s="136"/>
      <c r="M456" s="136"/>
      <c r="N456" s="136"/>
      <c r="O456" s="136"/>
      <c r="P456" s="136"/>
      <c r="Q456" s="155"/>
      <c r="R456" s="136"/>
      <c r="S456" s="67"/>
    </row>
    <row r="457" spans="2:19" ht="15.75" x14ac:dyDescent="0.25">
      <c r="B457" s="154">
        <v>45717</v>
      </c>
      <c r="C457" s="142" t="s">
        <v>486</v>
      </c>
      <c r="D457" s="134" t="s">
        <v>604</v>
      </c>
      <c r="E457" s="139"/>
      <c r="F457" s="140">
        <v>4497.47</v>
      </c>
      <c r="G457" s="140">
        <v>4729.29</v>
      </c>
      <c r="H457" s="140">
        <v>4961.12</v>
      </c>
      <c r="I457" s="140">
        <v>5192.9399999999996</v>
      </c>
      <c r="J457" s="140">
        <v>5308.86</v>
      </c>
      <c r="K457" s="140"/>
      <c r="L457" s="136"/>
      <c r="M457" s="136"/>
      <c r="N457" s="136"/>
      <c r="O457" s="136"/>
      <c r="P457" s="136"/>
      <c r="Q457" s="155"/>
      <c r="R457" s="136"/>
      <c r="S457" s="67"/>
    </row>
    <row r="458" spans="2:19" ht="15.75" x14ac:dyDescent="0.25">
      <c r="B458" s="154">
        <v>45717</v>
      </c>
      <c r="C458" s="142" t="s">
        <v>486</v>
      </c>
      <c r="D458" s="134" t="s">
        <v>605</v>
      </c>
      <c r="E458" s="139"/>
      <c r="F458" s="140">
        <v>5111.79</v>
      </c>
      <c r="G458" s="140">
        <v>5375.28</v>
      </c>
      <c r="H458" s="140">
        <v>5638.78</v>
      </c>
      <c r="I458" s="140">
        <v>5902.27</v>
      </c>
      <c r="J458" s="140">
        <v>6034.02</v>
      </c>
      <c r="K458" s="140"/>
      <c r="L458" s="136"/>
      <c r="M458" s="136"/>
      <c r="N458" s="136"/>
      <c r="O458" s="136"/>
      <c r="P458" s="136"/>
      <c r="Q458" s="155"/>
      <c r="R458" s="136"/>
      <c r="S458" s="67"/>
    </row>
    <row r="459" spans="2:19" ht="15.75" x14ac:dyDescent="0.25">
      <c r="B459" s="154">
        <v>45717</v>
      </c>
      <c r="C459" s="142" t="s">
        <v>486</v>
      </c>
      <c r="D459" s="134" t="s">
        <v>606</v>
      </c>
      <c r="E459" s="139"/>
      <c r="F459" s="140">
        <v>5804.69</v>
      </c>
      <c r="G459" s="140">
        <v>6103.9</v>
      </c>
      <c r="H459" s="140">
        <v>6403.09</v>
      </c>
      <c r="I459" s="140">
        <v>6702.31</v>
      </c>
      <c r="J459" s="140">
        <v>6851.92</v>
      </c>
      <c r="K459" s="140"/>
      <c r="L459" s="136"/>
      <c r="M459" s="136"/>
      <c r="N459" s="136"/>
      <c r="O459" s="136"/>
      <c r="P459" s="136"/>
      <c r="Q459" s="155"/>
      <c r="R459" s="136"/>
      <c r="S459" s="67"/>
    </row>
    <row r="460" spans="2:19" ht="15.75" x14ac:dyDescent="0.25">
      <c r="B460" s="154">
        <v>45717</v>
      </c>
      <c r="C460" s="142" t="s">
        <v>486</v>
      </c>
      <c r="D460" s="134" t="s">
        <v>607</v>
      </c>
      <c r="E460" s="139"/>
      <c r="F460" s="140">
        <v>6115.84</v>
      </c>
      <c r="G460" s="140">
        <v>6431.09</v>
      </c>
      <c r="H460" s="140">
        <v>6746.35</v>
      </c>
      <c r="I460" s="140">
        <v>7061.6</v>
      </c>
      <c r="J460" s="140">
        <v>7219.22</v>
      </c>
      <c r="K460" s="140"/>
      <c r="L460" s="136"/>
      <c r="M460" s="136"/>
      <c r="N460" s="136"/>
      <c r="O460" s="136"/>
      <c r="P460" s="136"/>
      <c r="Q460" s="155"/>
      <c r="R460" s="136"/>
      <c r="S460" s="67"/>
    </row>
    <row r="461" spans="2:19" ht="16.5" thickBot="1" x14ac:dyDescent="0.3">
      <c r="B461" s="156">
        <v>45717</v>
      </c>
      <c r="C461" s="157" t="s">
        <v>486</v>
      </c>
      <c r="D461" s="158" t="s">
        <v>608</v>
      </c>
      <c r="E461" s="159"/>
      <c r="F461" s="160">
        <v>6911.43</v>
      </c>
      <c r="G461" s="160">
        <v>7267.69</v>
      </c>
      <c r="H461" s="160">
        <v>7623.94</v>
      </c>
      <c r="I461" s="160">
        <v>7980.19</v>
      </c>
      <c r="J461" s="160">
        <v>8158.34</v>
      </c>
      <c r="K461" s="160"/>
      <c r="L461" s="161"/>
      <c r="M461" s="161"/>
      <c r="N461" s="161"/>
      <c r="O461" s="161"/>
      <c r="P461" s="161"/>
      <c r="Q461" s="162"/>
      <c r="R461" s="136"/>
      <c r="S461" s="67"/>
    </row>
    <row r="462" spans="2:19" ht="15.75" x14ac:dyDescent="0.25">
      <c r="B462" s="154">
        <v>46266</v>
      </c>
      <c r="C462" s="142" t="s">
        <v>488</v>
      </c>
      <c r="D462" s="134" t="s">
        <v>596</v>
      </c>
      <c r="E462" s="139"/>
      <c r="F462" s="140"/>
      <c r="G462" s="140">
        <v>2445.27</v>
      </c>
      <c r="H462" s="140">
        <v>2547.63</v>
      </c>
      <c r="I462" s="140"/>
      <c r="J462" s="140"/>
      <c r="K462" s="140"/>
      <c r="L462" s="136"/>
      <c r="M462" s="136"/>
      <c r="N462" s="136"/>
      <c r="O462" s="136"/>
      <c r="P462" s="136"/>
      <c r="Q462" s="155"/>
      <c r="R462" s="136"/>
      <c r="S462" s="67"/>
    </row>
    <row r="463" spans="2:19" ht="15.75" x14ac:dyDescent="0.25">
      <c r="B463" s="154">
        <v>46266</v>
      </c>
      <c r="C463" s="142" t="s">
        <v>488</v>
      </c>
      <c r="D463" s="134" t="s">
        <v>597</v>
      </c>
      <c r="E463" s="139"/>
      <c r="F463" s="140"/>
      <c r="G463" s="140">
        <v>2746.22</v>
      </c>
      <c r="H463" s="140">
        <v>2863.68</v>
      </c>
      <c r="I463" s="140"/>
      <c r="J463" s="140"/>
      <c r="K463" s="140"/>
      <c r="L463" s="136"/>
      <c r="M463" s="136"/>
      <c r="N463" s="136"/>
      <c r="O463" s="136"/>
      <c r="P463" s="136"/>
      <c r="Q463" s="155"/>
      <c r="R463" s="136"/>
      <c r="S463" s="67"/>
    </row>
    <row r="464" spans="2:19" ht="15.75" x14ac:dyDescent="0.25">
      <c r="B464" s="154">
        <v>46266</v>
      </c>
      <c r="C464" s="142" t="s">
        <v>488</v>
      </c>
      <c r="D464" s="134" t="s">
        <v>598</v>
      </c>
      <c r="E464" s="139"/>
      <c r="F464" s="140">
        <v>2909.97</v>
      </c>
      <c r="G464" s="140">
        <v>3045.02</v>
      </c>
      <c r="H464" s="140">
        <v>3180.06</v>
      </c>
      <c r="I464" s="140"/>
      <c r="J464" s="140"/>
      <c r="K464" s="140"/>
      <c r="L464" s="136"/>
      <c r="M464" s="136"/>
      <c r="N464" s="136"/>
      <c r="O464" s="136"/>
      <c r="P464" s="136"/>
      <c r="Q464" s="155"/>
      <c r="R464" s="136"/>
      <c r="S464" s="67"/>
    </row>
    <row r="465" spans="2:19" ht="15.75" x14ac:dyDescent="0.25">
      <c r="B465" s="154">
        <v>46266</v>
      </c>
      <c r="C465" s="142" t="s">
        <v>488</v>
      </c>
      <c r="D465" s="134" t="s">
        <v>599</v>
      </c>
      <c r="E465" s="139"/>
      <c r="F465" s="140">
        <v>3107.22</v>
      </c>
      <c r="G465" s="140">
        <v>3252.65</v>
      </c>
      <c r="H465" s="140">
        <v>3398.06</v>
      </c>
      <c r="I465" s="140"/>
      <c r="J465" s="140"/>
      <c r="K465" s="140"/>
      <c r="L465" s="136"/>
      <c r="M465" s="136"/>
      <c r="N465" s="136"/>
      <c r="O465" s="136"/>
      <c r="P465" s="136"/>
      <c r="Q465" s="155"/>
      <c r="R465" s="136"/>
      <c r="S465" s="67"/>
    </row>
    <row r="466" spans="2:19" ht="15.75" x14ac:dyDescent="0.25">
      <c r="B466" s="154">
        <v>46266</v>
      </c>
      <c r="C466" s="142" t="s">
        <v>488</v>
      </c>
      <c r="D466" s="134" t="s">
        <v>600</v>
      </c>
      <c r="E466" s="139"/>
      <c r="F466" s="140">
        <v>3354.94</v>
      </c>
      <c r="G466" s="140">
        <v>3513.39</v>
      </c>
      <c r="H466" s="140">
        <v>3671.87</v>
      </c>
      <c r="I466" s="140">
        <v>3830.32</v>
      </c>
      <c r="J466" s="140"/>
      <c r="K466" s="140"/>
      <c r="L466" s="136"/>
      <c r="M466" s="136"/>
      <c r="N466" s="136"/>
      <c r="O466" s="136"/>
      <c r="P466" s="136"/>
      <c r="Q466" s="155"/>
      <c r="R466" s="136"/>
      <c r="S466" s="67"/>
    </row>
    <row r="467" spans="2:19" ht="15.75" x14ac:dyDescent="0.25">
      <c r="B467" s="154">
        <v>46266</v>
      </c>
      <c r="C467" s="142" t="s">
        <v>488</v>
      </c>
      <c r="D467" s="134" t="s">
        <v>601</v>
      </c>
      <c r="E467" s="139"/>
      <c r="F467" s="140">
        <v>3470.59</v>
      </c>
      <c r="G467" s="140">
        <v>3635.14</v>
      </c>
      <c r="H467" s="140">
        <v>3799.69</v>
      </c>
      <c r="I467" s="140">
        <v>3964.25</v>
      </c>
      <c r="J467" s="140"/>
      <c r="K467" s="140"/>
      <c r="L467" s="136"/>
      <c r="M467" s="136"/>
      <c r="N467" s="136"/>
      <c r="O467" s="136"/>
      <c r="P467" s="136"/>
      <c r="Q467" s="155"/>
      <c r="R467" s="136"/>
      <c r="S467" s="67"/>
    </row>
    <row r="468" spans="2:19" ht="15.75" x14ac:dyDescent="0.25">
      <c r="B468" s="154">
        <v>46266</v>
      </c>
      <c r="C468" s="142" t="s">
        <v>488</v>
      </c>
      <c r="D468" s="134" t="s">
        <v>602</v>
      </c>
      <c r="E468" s="139"/>
      <c r="F468" s="140">
        <v>3874.15</v>
      </c>
      <c r="G468" s="140">
        <v>4059.51</v>
      </c>
      <c r="H468" s="140">
        <v>4250.93</v>
      </c>
      <c r="I468" s="140">
        <v>4446.49</v>
      </c>
      <c r="J468" s="140">
        <v>4545.76</v>
      </c>
      <c r="K468" s="140"/>
      <c r="L468" s="136"/>
      <c r="M468" s="136"/>
      <c r="N468" s="136"/>
      <c r="O468" s="136"/>
      <c r="P468" s="136"/>
      <c r="Q468" s="155"/>
      <c r="R468" s="136"/>
      <c r="S468" s="67"/>
    </row>
    <row r="469" spans="2:19" ht="15.75" x14ac:dyDescent="0.25">
      <c r="B469" s="154">
        <v>46266</v>
      </c>
      <c r="C469" s="142" t="s">
        <v>488</v>
      </c>
      <c r="D469" s="134" t="s">
        <v>603</v>
      </c>
      <c r="E469" s="139"/>
      <c r="F469" s="140">
        <v>4242.4399999999996</v>
      </c>
      <c r="G469" s="140">
        <v>4457.72</v>
      </c>
      <c r="H469" s="140">
        <v>4676.24</v>
      </c>
      <c r="I469" s="140">
        <v>4894.75</v>
      </c>
      <c r="J469" s="140">
        <v>5004</v>
      </c>
      <c r="K469" s="140"/>
      <c r="L469" s="136"/>
      <c r="M469" s="136"/>
      <c r="N469" s="136"/>
      <c r="O469" s="136"/>
      <c r="P469" s="136"/>
      <c r="Q469" s="155"/>
      <c r="R469" s="136"/>
      <c r="S469" s="67"/>
    </row>
    <row r="470" spans="2:19" ht="15.75" x14ac:dyDescent="0.25">
      <c r="B470" s="154">
        <v>46266</v>
      </c>
      <c r="C470" s="142" t="s">
        <v>488</v>
      </c>
      <c r="D470" s="134" t="s">
        <v>604</v>
      </c>
      <c r="E470" s="139"/>
      <c r="F470" s="140">
        <v>4632.3900000000003</v>
      </c>
      <c r="G470" s="140">
        <v>4871.17</v>
      </c>
      <c r="H470" s="140">
        <v>5109.95</v>
      </c>
      <c r="I470" s="140">
        <v>5348.73</v>
      </c>
      <c r="J470" s="140">
        <v>5468.13</v>
      </c>
      <c r="K470" s="140"/>
      <c r="L470" s="136"/>
      <c r="M470" s="136"/>
      <c r="N470" s="136"/>
      <c r="O470" s="136"/>
      <c r="P470" s="136"/>
      <c r="Q470" s="155"/>
      <c r="R470" s="136"/>
      <c r="S470" s="67"/>
    </row>
    <row r="471" spans="2:19" ht="15.75" x14ac:dyDescent="0.25">
      <c r="B471" s="154">
        <v>46266</v>
      </c>
      <c r="C471" s="142" t="s">
        <v>488</v>
      </c>
      <c r="D471" s="134" t="s">
        <v>605</v>
      </c>
      <c r="E471" s="139"/>
      <c r="F471" s="140">
        <v>5265.14</v>
      </c>
      <c r="G471" s="140">
        <v>5536.54</v>
      </c>
      <c r="H471" s="140">
        <v>5807.94</v>
      </c>
      <c r="I471" s="140">
        <v>6079.34</v>
      </c>
      <c r="J471" s="140">
        <v>6215.04</v>
      </c>
      <c r="K471" s="140"/>
      <c r="L471" s="136"/>
      <c r="M471" s="136"/>
      <c r="N471" s="136"/>
      <c r="O471" s="136"/>
      <c r="P471" s="136"/>
      <c r="Q471" s="155"/>
      <c r="R471" s="136"/>
      <c r="S471" s="67"/>
    </row>
    <row r="472" spans="2:19" ht="15.75" x14ac:dyDescent="0.25">
      <c r="B472" s="154">
        <v>46266</v>
      </c>
      <c r="C472" s="142" t="s">
        <v>488</v>
      </c>
      <c r="D472" s="134" t="s">
        <v>606</v>
      </c>
      <c r="E472" s="139"/>
      <c r="F472" s="140">
        <v>5978.83</v>
      </c>
      <c r="G472" s="140">
        <v>6287.02</v>
      </c>
      <c r="H472" s="140">
        <v>6595.18</v>
      </c>
      <c r="I472" s="140">
        <v>6903.38</v>
      </c>
      <c r="J472" s="140">
        <v>7057.48</v>
      </c>
      <c r="K472" s="140"/>
      <c r="L472" s="136"/>
      <c r="M472" s="136"/>
      <c r="N472" s="136"/>
      <c r="O472" s="136"/>
      <c r="P472" s="136"/>
      <c r="Q472" s="155"/>
      <c r="R472" s="136"/>
      <c r="S472" s="67"/>
    </row>
    <row r="473" spans="2:19" ht="15.75" x14ac:dyDescent="0.25">
      <c r="B473" s="154">
        <v>46266</v>
      </c>
      <c r="C473" s="142" t="s">
        <v>488</v>
      </c>
      <c r="D473" s="134" t="s">
        <v>607</v>
      </c>
      <c r="E473" s="139"/>
      <c r="F473" s="140">
        <v>6299.32</v>
      </c>
      <c r="G473" s="140">
        <v>6624.02</v>
      </c>
      <c r="H473" s="140">
        <v>6948.74</v>
      </c>
      <c r="I473" s="140">
        <v>7273.45</v>
      </c>
      <c r="J473" s="140">
        <v>7435.8</v>
      </c>
      <c r="K473" s="140"/>
      <c r="L473" s="136"/>
      <c r="M473" s="136"/>
      <c r="N473" s="136"/>
      <c r="O473" s="136"/>
      <c r="P473" s="136"/>
      <c r="Q473" s="155"/>
      <c r="R473" s="136"/>
      <c r="S473" s="67"/>
    </row>
    <row r="474" spans="2:19" ht="16.5" thickBot="1" x14ac:dyDescent="0.3">
      <c r="B474" s="154">
        <v>46266</v>
      </c>
      <c r="C474" s="142" t="s">
        <v>488</v>
      </c>
      <c r="D474" s="134" t="s">
        <v>608</v>
      </c>
      <c r="E474" s="139"/>
      <c r="F474" s="140">
        <v>7118.77</v>
      </c>
      <c r="G474" s="140">
        <v>7485.72</v>
      </c>
      <c r="H474" s="140">
        <v>7852.66</v>
      </c>
      <c r="I474" s="140">
        <v>8219.6</v>
      </c>
      <c r="J474" s="140">
        <v>8403.09</v>
      </c>
      <c r="K474" s="140"/>
      <c r="L474" s="136"/>
      <c r="M474" s="136"/>
      <c r="N474" s="136"/>
      <c r="O474" s="136"/>
      <c r="P474" s="136"/>
      <c r="Q474" s="155"/>
      <c r="R474" s="136"/>
      <c r="S474" s="67"/>
    </row>
    <row r="475" spans="2:19" ht="15.75" x14ac:dyDescent="0.25">
      <c r="B475" s="242">
        <v>45839</v>
      </c>
      <c r="C475" s="243" t="s">
        <v>494</v>
      </c>
      <c r="D475" s="244" t="s">
        <v>609</v>
      </c>
      <c r="E475" s="245">
        <v>0.76</v>
      </c>
      <c r="F475" s="246"/>
      <c r="G475" s="246">
        <v>5097.32</v>
      </c>
      <c r="H475" s="246">
        <v>5268.39</v>
      </c>
      <c r="I475" s="246">
        <v>5820.78</v>
      </c>
      <c r="J475" s="246">
        <v>6464.7</v>
      </c>
      <c r="K475" s="246">
        <v>6748.74</v>
      </c>
      <c r="L475" s="247"/>
      <c r="M475" s="247"/>
      <c r="N475" s="247"/>
      <c r="O475" s="247"/>
      <c r="P475" s="247"/>
      <c r="Q475" s="248"/>
      <c r="R475" s="136"/>
      <c r="S475" s="67"/>
    </row>
    <row r="476" spans="2:19" ht="15.75" x14ac:dyDescent="0.25">
      <c r="B476" s="249">
        <v>45839</v>
      </c>
      <c r="C476" s="142" t="s">
        <v>494</v>
      </c>
      <c r="D476" s="134" t="s">
        <v>610</v>
      </c>
      <c r="E476" s="139">
        <v>0.76</v>
      </c>
      <c r="F476" s="140"/>
      <c r="G476" s="140">
        <v>4992.5</v>
      </c>
      <c r="H476" s="140">
        <v>5149.0600000000004</v>
      </c>
      <c r="I476" s="140">
        <v>5540.47</v>
      </c>
      <c r="J476" s="140">
        <v>6008.91</v>
      </c>
      <c r="K476" s="140">
        <v>6187.8</v>
      </c>
      <c r="L476" s="136"/>
      <c r="M476" s="136"/>
      <c r="N476" s="136"/>
      <c r="O476" s="136"/>
      <c r="P476" s="136"/>
      <c r="Q476" s="250"/>
      <c r="R476" s="136"/>
      <c r="S476" s="67"/>
    </row>
    <row r="477" spans="2:19" ht="15.75" x14ac:dyDescent="0.25">
      <c r="B477" s="249">
        <v>45839</v>
      </c>
      <c r="C477" s="142" t="s">
        <v>494</v>
      </c>
      <c r="D477" s="134" t="s">
        <v>611</v>
      </c>
      <c r="E477" s="139">
        <v>0.76</v>
      </c>
      <c r="F477" s="140"/>
      <c r="G477" s="140">
        <v>4876.97</v>
      </c>
      <c r="H477" s="140">
        <v>5029.76</v>
      </c>
      <c r="I477" s="140">
        <v>5411.69</v>
      </c>
      <c r="J477" s="140">
        <v>5930.62</v>
      </c>
      <c r="K477" s="140">
        <v>6025.31</v>
      </c>
      <c r="L477" s="136"/>
      <c r="M477" s="136"/>
      <c r="N477" s="136"/>
      <c r="O477" s="136"/>
      <c r="P477" s="136"/>
      <c r="Q477" s="250"/>
      <c r="R477" s="136"/>
      <c r="S477" s="67"/>
    </row>
    <row r="478" spans="2:19" ht="15.75" x14ac:dyDescent="0.25">
      <c r="B478" s="249">
        <v>45839</v>
      </c>
      <c r="C478" s="142" t="s">
        <v>494</v>
      </c>
      <c r="D478" s="134" t="s">
        <v>612</v>
      </c>
      <c r="E478" s="139">
        <v>0.76</v>
      </c>
      <c r="F478" s="140"/>
      <c r="G478" s="140">
        <v>4761.46</v>
      </c>
      <c r="H478" s="140">
        <v>4910.45</v>
      </c>
      <c r="I478" s="140">
        <v>5282.9</v>
      </c>
      <c r="J478" s="140">
        <v>5551.83</v>
      </c>
      <c r="K478" s="140">
        <v>5621.28</v>
      </c>
      <c r="L478" s="136"/>
      <c r="M478" s="136"/>
      <c r="N478" s="136"/>
      <c r="O478" s="136"/>
      <c r="P478" s="136"/>
      <c r="Q478" s="250"/>
      <c r="R478" s="136"/>
      <c r="S478" s="67"/>
    </row>
    <row r="479" spans="2:19" ht="15.75" x14ac:dyDescent="0.25">
      <c r="B479" s="249">
        <v>45839</v>
      </c>
      <c r="C479" s="142" t="s">
        <v>494</v>
      </c>
      <c r="D479" s="134" t="s">
        <v>613</v>
      </c>
      <c r="E479" s="139">
        <v>0.76</v>
      </c>
      <c r="F479" s="140"/>
      <c r="G479" s="140">
        <v>4530.37</v>
      </c>
      <c r="H479" s="140">
        <v>4671.8</v>
      </c>
      <c r="I479" s="140">
        <v>5025.33</v>
      </c>
      <c r="J479" s="140">
        <v>5242.5</v>
      </c>
      <c r="K479" s="140">
        <v>5343.51</v>
      </c>
      <c r="L479" s="136"/>
      <c r="M479" s="136"/>
      <c r="N479" s="136"/>
      <c r="O479" s="136"/>
      <c r="P479" s="136"/>
      <c r="Q479" s="250"/>
      <c r="R479" s="136"/>
      <c r="S479" s="67"/>
    </row>
    <row r="480" spans="2:19" ht="15.75" x14ac:dyDescent="0.25">
      <c r="B480" s="249">
        <v>45839</v>
      </c>
      <c r="C480" s="142" t="s">
        <v>494</v>
      </c>
      <c r="D480" s="134" t="s">
        <v>614</v>
      </c>
      <c r="E480" s="139">
        <v>0.76</v>
      </c>
      <c r="F480" s="140"/>
      <c r="G480" s="140">
        <v>4299.33</v>
      </c>
      <c r="H480" s="140">
        <v>4433.17</v>
      </c>
      <c r="I480" s="140">
        <v>4767.7700000000004</v>
      </c>
      <c r="J480" s="140">
        <v>4989.97</v>
      </c>
      <c r="K480" s="140">
        <v>5090.99</v>
      </c>
      <c r="L480" s="136"/>
      <c r="M480" s="136"/>
      <c r="N480" s="136"/>
      <c r="O480" s="136"/>
      <c r="P480" s="136"/>
      <c r="Q480" s="250"/>
      <c r="R480" s="136"/>
      <c r="S480" s="67"/>
    </row>
    <row r="481" spans="2:19" ht="15.75" x14ac:dyDescent="0.25">
      <c r="B481" s="249">
        <v>45839</v>
      </c>
      <c r="C481" s="142" t="s">
        <v>494</v>
      </c>
      <c r="D481" s="134" t="s">
        <v>615</v>
      </c>
      <c r="E481" s="139">
        <v>0.76</v>
      </c>
      <c r="F481" s="140"/>
      <c r="G481" s="140">
        <v>4070.43</v>
      </c>
      <c r="H481" s="140">
        <v>4194.92</v>
      </c>
      <c r="I481" s="140">
        <v>4548.07</v>
      </c>
      <c r="J481" s="140">
        <v>4718.51</v>
      </c>
      <c r="K481" s="140">
        <v>4825.84</v>
      </c>
      <c r="L481" s="136"/>
      <c r="M481" s="136"/>
      <c r="N481" s="136"/>
      <c r="O481" s="136"/>
      <c r="P481" s="136"/>
      <c r="Q481" s="250"/>
      <c r="R481" s="136"/>
      <c r="S481" s="67"/>
    </row>
    <row r="482" spans="2:19" ht="15.75" x14ac:dyDescent="0.25">
      <c r="B482" s="249">
        <v>45839</v>
      </c>
      <c r="C482" s="142" t="s">
        <v>494</v>
      </c>
      <c r="D482" s="134" t="s">
        <v>616</v>
      </c>
      <c r="E482" s="139">
        <v>0.76</v>
      </c>
      <c r="F482" s="140"/>
      <c r="G482" s="140">
        <v>3883.65</v>
      </c>
      <c r="H482" s="140">
        <v>4070.43</v>
      </c>
      <c r="I482" s="140">
        <v>4194.92</v>
      </c>
      <c r="J482" s="140">
        <v>4434.43</v>
      </c>
      <c r="K482" s="140">
        <v>4535.43</v>
      </c>
      <c r="L482" s="136"/>
      <c r="M482" s="136"/>
      <c r="N482" s="136"/>
      <c r="O482" s="136"/>
      <c r="P482" s="136"/>
      <c r="Q482" s="250"/>
      <c r="R482" s="136"/>
      <c r="S482" s="67"/>
    </row>
    <row r="483" spans="2:19" ht="15.75" x14ac:dyDescent="0.25">
      <c r="B483" s="249">
        <v>45839</v>
      </c>
      <c r="C483" s="142" t="s">
        <v>494</v>
      </c>
      <c r="D483" s="134" t="s">
        <v>617</v>
      </c>
      <c r="E483" s="139">
        <v>0.86</v>
      </c>
      <c r="F483" s="140"/>
      <c r="G483" s="140">
        <v>3600.4</v>
      </c>
      <c r="H483" s="140">
        <v>3757.59</v>
      </c>
      <c r="I483" s="140">
        <v>3964.57</v>
      </c>
      <c r="J483" s="140">
        <v>4132.22</v>
      </c>
      <c r="K483" s="140">
        <v>4366.71</v>
      </c>
      <c r="L483" s="136"/>
      <c r="M483" s="136"/>
      <c r="N483" s="136"/>
      <c r="O483" s="136"/>
      <c r="P483" s="136"/>
      <c r="Q483" s="250"/>
      <c r="R483" s="136"/>
      <c r="S483" s="67"/>
    </row>
    <row r="484" spans="2:19" ht="15.75" x14ac:dyDescent="0.25">
      <c r="B484" s="249">
        <v>45839</v>
      </c>
      <c r="C484" s="142" t="s">
        <v>494</v>
      </c>
      <c r="D484" s="134" t="s">
        <v>618</v>
      </c>
      <c r="E484" s="139">
        <v>0.86</v>
      </c>
      <c r="F484" s="140"/>
      <c r="G484" s="140">
        <v>3414.69</v>
      </c>
      <c r="H484" s="140">
        <v>3600.4</v>
      </c>
      <c r="I484" s="140">
        <v>3889.43</v>
      </c>
      <c r="J484" s="140">
        <v>4036.57</v>
      </c>
      <c r="K484" s="140">
        <v>4188.13</v>
      </c>
      <c r="L484" s="136"/>
      <c r="M484" s="136"/>
      <c r="N484" s="136"/>
      <c r="O484" s="136"/>
      <c r="P484" s="136"/>
      <c r="Q484" s="250"/>
      <c r="R484" s="136"/>
      <c r="S484" s="67"/>
    </row>
    <row r="485" spans="2:19" ht="15.75" x14ac:dyDescent="0.25">
      <c r="B485" s="249">
        <v>45839</v>
      </c>
      <c r="C485" s="142" t="s">
        <v>494</v>
      </c>
      <c r="D485" s="134" t="s">
        <v>619</v>
      </c>
      <c r="E485" s="139">
        <v>0.86</v>
      </c>
      <c r="F485" s="140">
        <v>2930.44</v>
      </c>
      <c r="G485" s="140">
        <v>3100.59</v>
      </c>
      <c r="H485" s="140">
        <v>3271.86</v>
      </c>
      <c r="I485" s="140">
        <v>3636.14</v>
      </c>
      <c r="J485" s="140">
        <v>3729</v>
      </c>
      <c r="K485" s="140">
        <v>3904.1</v>
      </c>
      <c r="L485" s="136"/>
      <c r="M485" s="136"/>
      <c r="N485" s="136"/>
      <c r="O485" s="136"/>
      <c r="P485" s="136"/>
      <c r="Q485" s="250"/>
      <c r="R485" s="136"/>
      <c r="S485" s="67"/>
    </row>
    <row r="486" spans="2:19" ht="16.5" thickBot="1" x14ac:dyDescent="0.3">
      <c r="B486" s="251">
        <v>45839</v>
      </c>
      <c r="C486" s="252" t="s">
        <v>494</v>
      </c>
      <c r="D486" s="253" t="s">
        <v>620</v>
      </c>
      <c r="E486" s="254">
        <v>0.86</v>
      </c>
      <c r="F486" s="255">
        <v>2861.14</v>
      </c>
      <c r="G486" s="255">
        <v>2921.32</v>
      </c>
      <c r="H486" s="255">
        <v>2965.94</v>
      </c>
      <c r="I486" s="255">
        <v>2999.61</v>
      </c>
      <c r="J486" s="255">
        <v>3027.01</v>
      </c>
      <c r="K486" s="255">
        <v>3068.1</v>
      </c>
      <c r="L486" s="256"/>
      <c r="M486" s="256"/>
      <c r="N486" s="256"/>
      <c r="O486" s="256"/>
      <c r="P486" s="256"/>
      <c r="Q486" s="257"/>
      <c r="R486" s="136"/>
      <c r="S486" s="67"/>
    </row>
    <row r="487" spans="2:19" ht="15.75" x14ac:dyDescent="0.25">
      <c r="B487" s="242">
        <v>46054</v>
      </c>
      <c r="C487" s="243" t="s">
        <v>497</v>
      </c>
      <c r="D487" s="244" t="s">
        <v>609</v>
      </c>
      <c r="E487" s="245">
        <v>0.76</v>
      </c>
      <c r="F487" s="246"/>
      <c r="G487" s="246">
        <v>5240.04</v>
      </c>
      <c r="H487" s="246">
        <v>5415.9</v>
      </c>
      <c r="I487" s="246">
        <v>5983.76</v>
      </c>
      <c r="J487" s="246">
        <v>6645.71</v>
      </c>
      <c r="K487" s="246">
        <v>6937.7</v>
      </c>
      <c r="L487" s="247"/>
      <c r="M487" s="247"/>
      <c r="N487" s="247"/>
      <c r="O487" s="247"/>
      <c r="P487" s="247"/>
      <c r="Q487" s="248"/>
      <c r="R487" s="136"/>
      <c r="S487" s="67"/>
    </row>
    <row r="488" spans="2:19" ht="15.75" x14ac:dyDescent="0.25">
      <c r="B488" s="249">
        <v>46054</v>
      </c>
      <c r="C488" s="142" t="s">
        <v>497</v>
      </c>
      <c r="D488" s="134" t="s">
        <v>610</v>
      </c>
      <c r="E488" s="139">
        <v>0.76</v>
      </c>
      <c r="F488" s="140"/>
      <c r="G488" s="140">
        <v>5132.29</v>
      </c>
      <c r="H488" s="140">
        <v>5293.23</v>
      </c>
      <c r="I488" s="140">
        <v>5695.6</v>
      </c>
      <c r="J488" s="140">
        <v>6177.16</v>
      </c>
      <c r="K488" s="140">
        <v>6361.06</v>
      </c>
      <c r="L488" s="136"/>
      <c r="M488" s="136"/>
      <c r="N488" s="136"/>
      <c r="O488" s="136"/>
      <c r="P488" s="136"/>
      <c r="Q488" s="250"/>
      <c r="R488" s="136"/>
      <c r="S488" s="67"/>
    </row>
    <row r="489" spans="2:19" ht="15.75" x14ac:dyDescent="0.25">
      <c r="B489" s="249">
        <v>46054</v>
      </c>
      <c r="C489" s="142" t="s">
        <v>497</v>
      </c>
      <c r="D489" s="134" t="s">
        <v>611</v>
      </c>
      <c r="E489" s="139">
        <v>0.76</v>
      </c>
      <c r="F489" s="140"/>
      <c r="G489" s="140">
        <v>5013.53</v>
      </c>
      <c r="H489" s="140">
        <v>5170.59</v>
      </c>
      <c r="I489" s="140">
        <v>5563.22</v>
      </c>
      <c r="J489" s="140">
        <v>6096.68</v>
      </c>
      <c r="K489" s="140">
        <v>6194.02</v>
      </c>
      <c r="L489" s="136"/>
      <c r="M489" s="136"/>
      <c r="N489" s="136"/>
      <c r="O489" s="136"/>
      <c r="P489" s="136"/>
      <c r="Q489" s="250"/>
      <c r="R489" s="136"/>
      <c r="S489" s="67"/>
    </row>
    <row r="490" spans="2:19" ht="15.75" x14ac:dyDescent="0.25">
      <c r="B490" s="249">
        <v>46054</v>
      </c>
      <c r="C490" s="142" t="s">
        <v>497</v>
      </c>
      <c r="D490" s="134" t="s">
        <v>612</v>
      </c>
      <c r="E490" s="139">
        <v>0.76</v>
      </c>
      <c r="F490" s="140"/>
      <c r="G490" s="140">
        <v>4894.78</v>
      </c>
      <c r="H490" s="140">
        <v>5047.9399999999996</v>
      </c>
      <c r="I490" s="140">
        <v>5430.82</v>
      </c>
      <c r="J490" s="140">
        <v>5707.28</v>
      </c>
      <c r="K490" s="140">
        <v>5778.68</v>
      </c>
      <c r="L490" s="136"/>
      <c r="M490" s="136"/>
      <c r="N490" s="136"/>
      <c r="O490" s="136"/>
      <c r="P490" s="136"/>
      <c r="Q490" s="250"/>
      <c r="R490" s="136"/>
      <c r="S490" s="67"/>
    </row>
    <row r="491" spans="2:19" ht="15.75" x14ac:dyDescent="0.25">
      <c r="B491" s="249">
        <v>46054</v>
      </c>
      <c r="C491" s="142" t="s">
        <v>497</v>
      </c>
      <c r="D491" s="134" t="s">
        <v>613</v>
      </c>
      <c r="E491" s="139">
        <v>0.76</v>
      </c>
      <c r="F491" s="140"/>
      <c r="G491" s="140">
        <v>4657.22</v>
      </c>
      <c r="H491" s="140">
        <v>4802.6099999999997</v>
      </c>
      <c r="I491" s="140">
        <v>5166.04</v>
      </c>
      <c r="J491" s="140">
        <v>5389.29</v>
      </c>
      <c r="K491" s="140">
        <v>5493.13</v>
      </c>
      <c r="L491" s="136"/>
      <c r="M491" s="136"/>
      <c r="N491" s="136"/>
      <c r="O491" s="136"/>
      <c r="P491" s="136"/>
      <c r="Q491" s="250"/>
      <c r="R491" s="136"/>
      <c r="S491" s="67"/>
    </row>
    <row r="492" spans="2:19" ht="15.75" x14ac:dyDescent="0.25">
      <c r="B492" s="249">
        <v>46054</v>
      </c>
      <c r="C492" s="142" t="s">
        <v>497</v>
      </c>
      <c r="D492" s="134" t="s">
        <v>614</v>
      </c>
      <c r="E492" s="139">
        <v>0.76</v>
      </c>
      <c r="F492" s="140"/>
      <c r="G492" s="140">
        <v>4419.71</v>
      </c>
      <c r="H492" s="140">
        <v>4557.3</v>
      </c>
      <c r="I492" s="140">
        <v>4901.2700000000004</v>
      </c>
      <c r="J492" s="140">
        <v>5129.6899999999996</v>
      </c>
      <c r="K492" s="140">
        <v>5233.54</v>
      </c>
      <c r="L492" s="136"/>
      <c r="M492" s="136"/>
      <c r="N492" s="136"/>
      <c r="O492" s="136"/>
      <c r="P492" s="136"/>
      <c r="Q492" s="250"/>
      <c r="R492" s="136"/>
      <c r="S492" s="67"/>
    </row>
    <row r="493" spans="2:19" ht="15.75" x14ac:dyDescent="0.25">
      <c r="B493" s="249">
        <v>46054</v>
      </c>
      <c r="C493" s="142" t="s">
        <v>497</v>
      </c>
      <c r="D493" s="134" t="s">
        <v>615</v>
      </c>
      <c r="E493" s="139">
        <v>0.76</v>
      </c>
      <c r="F493" s="140"/>
      <c r="G493" s="140">
        <v>4184.3999999999996</v>
      </c>
      <c r="H493" s="140">
        <v>4312.38</v>
      </c>
      <c r="I493" s="140">
        <v>4675.42</v>
      </c>
      <c r="J493" s="140">
        <v>4850.63</v>
      </c>
      <c r="K493" s="140">
        <v>4960.96</v>
      </c>
      <c r="L493" s="136"/>
      <c r="M493" s="136"/>
      <c r="N493" s="136"/>
      <c r="O493" s="136"/>
      <c r="P493" s="136"/>
      <c r="Q493" s="250"/>
      <c r="R493" s="136"/>
      <c r="S493" s="67"/>
    </row>
    <row r="494" spans="2:19" ht="15.75" x14ac:dyDescent="0.25">
      <c r="B494" s="249">
        <v>46054</v>
      </c>
      <c r="C494" s="142" t="s">
        <v>497</v>
      </c>
      <c r="D494" s="134" t="s">
        <v>616</v>
      </c>
      <c r="E494" s="139">
        <v>0.76</v>
      </c>
      <c r="F494" s="140"/>
      <c r="G494" s="140">
        <v>3992.39</v>
      </c>
      <c r="H494" s="140">
        <v>4184.3999999999996</v>
      </c>
      <c r="I494" s="140">
        <v>4312.38</v>
      </c>
      <c r="J494" s="140">
        <v>4558.59</v>
      </c>
      <c r="K494" s="140">
        <v>4662.42</v>
      </c>
      <c r="L494" s="136"/>
      <c r="M494" s="136"/>
      <c r="N494" s="136"/>
      <c r="O494" s="136"/>
      <c r="P494" s="136"/>
      <c r="Q494" s="250"/>
      <c r="R494" s="136"/>
      <c r="S494" s="67"/>
    </row>
    <row r="495" spans="2:19" ht="15.75" x14ac:dyDescent="0.25">
      <c r="B495" s="249">
        <v>46054</v>
      </c>
      <c r="C495" s="142" t="s">
        <v>497</v>
      </c>
      <c r="D495" s="134" t="s">
        <v>617</v>
      </c>
      <c r="E495" s="139">
        <v>0.86</v>
      </c>
      <c r="F495" s="140"/>
      <c r="G495" s="140">
        <v>3701.21</v>
      </c>
      <c r="H495" s="140">
        <v>3862.8</v>
      </c>
      <c r="I495" s="140">
        <v>4075.58</v>
      </c>
      <c r="J495" s="140">
        <v>4247.92</v>
      </c>
      <c r="K495" s="140">
        <v>4488.9799999999996</v>
      </c>
      <c r="L495" s="136"/>
      <c r="M495" s="136"/>
      <c r="N495" s="136"/>
      <c r="O495" s="136"/>
      <c r="P495" s="136"/>
      <c r="Q495" s="250"/>
      <c r="R495" s="136"/>
      <c r="S495" s="67"/>
    </row>
    <row r="496" spans="2:19" ht="15.75" x14ac:dyDescent="0.25">
      <c r="B496" s="249">
        <v>46054</v>
      </c>
      <c r="C496" s="142" t="s">
        <v>497</v>
      </c>
      <c r="D496" s="134" t="s">
        <v>618</v>
      </c>
      <c r="E496" s="139">
        <v>0.86</v>
      </c>
      <c r="F496" s="140"/>
      <c r="G496" s="140">
        <v>3510.3</v>
      </c>
      <c r="H496" s="140">
        <v>3701.21</v>
      </c>
      <c r="I496" s="140">
        <v>3998.33</v>
      </c>
      <c r="J496" s="140">
        <v>4149.59</v>
      </c>
      <c r="K496" s="140">
        <v>4305.3999999999996</v>
      </c>
      <c r="L496" s="136"/>
      <c r="M496" s="136"/>
      <c r="N496" s="136"/>
      <c r="O496" s="136"/>
      <c r="P496" s="136"/>
      <c r="Q496" s="250"/>
      <c r="R496" s="136"/>
      <c r="S496" s="67"/>
    </row>
    <row r="497" spans="2:20" ht="15.75" x14ac:dyDescent="0.25">
      <c r="B497" s="249">
        <v>46054</v>
      </c>
      <c r="C497" s="142" t="s">
        <v>497</v>
      </c>
      <c r="D497" s="134" t="s">
        <v>619</v>
      </c>
      <c r="E497" s="139">
        <v>0.86</v>
      </c>
      <c r="F497" s="140">
        <v>3012.49</v>
      </c>
      <c r="G497" s="140">
        <v>3187.41</v>
      </c>
      <c r="H497" s="140">
        <v>3363.47</v>
      </c>
      <c r="I497" s="140">
        <v>3737.95</v>
      </c>
      <c r="J497" s="140">
        <v>3833.41</v>
      </c>
      <c r="K497" s="140">
        <v>4013.41</v>
      </c>
      <c r="L497" s="136"/>
      <c r="M497" s="136"/>
      <c r="N497" s="136"/>
      <c r="O497" s="136"/>
      <c r="P497" s="136"/>
      <c r="Q497" s="250"/>
      <c r="R497" s="136"/>
      <c r="S497" s="67"/>
    </row>
    <row r="498" spans="2:20" ht="16.5" thickBot="1" x14ac:dyDescent="0.3">
      <c r="B498" s="251">
        <v>46054</v>
      </c>
      <c r="C498" s="252" t="s">
        <v>497</v>
      </c>
      <c r="D498" s="253" t="s">
        <v>620</v>
      </c>
      <c r="E498" s="254">
        <v>0.86</v>
      </c>
      <c r="F498" s="255">
        <v>2941.25</v>
      </c>
      <c r="G498" s="255">
        <v>3003.12</v>
      </c>
      <c r="H498" s="255">
        <v>3048.99</v>
      </c>
      <c r="I498" s="255">
        <v>3083.6</v>
      </c>
      <c r="J498" s="255">
        <v>3111.77</v>
      </c>
      <c r="K498" s="255">
        <v>3154.01</v>
      </c>
      <c r="L498" s="256"/>
      <c r="M498" s="256"/>
      <c r="N498" s="256"/>
      <c r="O498" s="256"/>
      <c r="P498" s="256"/>
      <c r="Q498" s="257"/>
      <c r="R498" s="136"/>
      <c r="S498" s="67"/>
    </row>
    <row r="499" spans="2:20" ht="15.75" x14ac:dyDescent="0.25">
      <c r="B499" s="145"/>
      <c r="C499" s="146" t="s">
        <v>452</v>
      </c>
      <c r="D499" s="147" t="s">
        <v>621</v>
      </c>
      <c r="E499" s="148"/>
      <c r="F499" s="148"/>
      <c r="G499" s="148"/>
      <c r="H499" s="148"/>
      <c r="I499" s="148"/>
      <c r="J499" s="148"/>
      <c r="K499" s="148"/>
      <c r="L499" s="137"/>
      <c r="M499" s="137"/>
      <c r="N499" s="137"/>
      <c r="O499" s="137"/>
      <c r="P499" s="137"/>
      <c r="Q499" s="149"/>
      <c r="R499" s="137"/>
      <c r="S499" s="67"/>
    </row>
    <row r="500" spans="2:20" ht="15.75" x14ac:dyDescent="0.25">
      <c r="B500" s="70"/>
      <c r="C500" s="56" t="s">
        <v>452</v>
      </c>
      <c r="D500" s="83" t="s">
        <v>445</v>
      </c>
      <c r="E500" s="50"/>
      <c r="F500" s="50"/>
      <c r="G500" s="50"/>
      <c r="H500" s="50"/>
      <c r="I500" s="50"/>
      <c r="J500" s="50"/>
      <c r="K500" s="50"/>
      <c r="L500" s="52"/>
      <c r="M500" s="52"/>
      <c r="N500" s="52"/>
      <c r="O500" s="52"/>
      <c r="P500" s="52"/>
      <c r="Q500" s="54"/>
      <c r="S500" s="67"/>
    </row>
    <row r="501" spans="2:20" x14ac:dyDescent="0.25">
      <c r="B501" s="71"/>
      <c r="C501" s="72" t="s">
        <v>452</v>
      </c>
      <c r="D501" s="84" t="s">
        <v>622</v>
      </c>
      <c r="E501" s="73"/>
      <c r="F501" s="73"/>
      <c r="G501" s="73"/>
      <c r="H501" s="73"/>
      <c r="I501" s="73"/>
      <c r="J501" s="73"/>
      <c r="K501" s="73"/>
      <c r="L501" s="74"/>
      <c r="M501" s="74"/>
      <c r="N501" s="74"/>
      <c r="O501" s="74"/>
      <c r="P501" s="74"/>
      <c r="Q501" s="75"/>
      <c r="R501" s="137"/>
    </row>
    <row r="509" spans="2:20" ht="15.75" x14ac:dyDescent="0.25">
      <c r="T509" s="67"/>
    </row>
    <row r="510" spans="2:20" ht="15.75" x14ac:dyDescent="0.25">
      <c r="T510" s="67"/>
    </row>
    <row r="511" spans="2:20" ht="18.75" x14ac:dyDescent="0.3">
      <c r="T511" s="66"/>
    </row>
    <row r="512" spans="2:20" ht="18.75" x14ac:dyDescent="0.3">
      <c r="T512" s="66"/>
    </row>
    <row r="513" spans="20:20" ht="18.75" x14ac:dyDescent="0.3">
      <c r="T513" s="66"/>
    </row>
    <row r="514" spans="20:20" ht="18.75" x14ac:dyDescent="0.3">
      <c r="T514" s="66"/>
    </row>
    <row r="515" spans="20:20" ht="18.75" x14ac:dyDescent="0.3">
      <c r="T515" s="66"/>
    </row>
    <row r="516" spans="20:20" ht="18.75" x14ac:dyDescent="0.3">
      <c r="T516" s="66"/>
    </row>
    <row r="517" spans="20:20" ht="18.75" x14ac:dyDescent="0.3">
      <c r="T517" s="66"/>
    </row>
    <row r="518" spans="20:20" ht="18.75" x14ac:dyDescent="0.3">
      <c r="T518" s="66"/>
    </row>
    <row r="519" spans="20:20" ht="18.75" x14ac:dyDescent="0.3">
      <c r="T519" s="66"/>
    </row>
    <row r="520" spans="20:20" ht="18.75" x14ac:dyDescent="0.3">
      <c r="T520" s="66"/>
    </row>
    <row r="521" spans="20:20" ht="18.75" x14ac:dyDescent="0.3">
      <c r="T521" s="66"/>
    </row>
    <row r="522" spans="20:20" ht="18.75" x14ac:dyDescent="0.3">
      <c r="T522" s="66"/>
    </row>
    <row r="523" spans="20:20" ht="18.75" x14ac:dyDescent="0.3">
      <c r="T523" s="66"/>
    </row>
    <row r="524" spans="20:20" ht="18.75" x14ac:dyDescent="0.3">
      <c r="T524" s="66"/>
    </row>
    <row r="525" spans="20:20" ht="18.75" x14ac:dyDescent="0.3">
      <c r="T525" s="66"/>
    </row>
    <row r="526" spans="20:20" ht="18.75" x14ac:dyDescent="0.3">
      <c r="T526" s="66"/>
    </row>
    <row r="527" spans="20:20" ht="18.75" x14ac:dyDescent="0.3">
      <c r="T527" s="66"/>
    </row>
    <row r="528" spans="20:20" ht="18.75" x14ac:dyDescent="0.3">
      <c r="T528" s="66"/>
    </row>
    <row r="529" spans="20:20" ht="18.75" x14ac:dyDescent="0.3">
      <c r="T529" s="66"/>
    </row>
    <row r="530" spans="20:20" ht="18.75" x14ac:dyDescent="0.3">
      <c r="T530" s="66"/>
    </row>
    <row r="531" spans="20:20" ht="18.75" x14ac:dyDescent="0.3">
      <c r="T531" s="66"/>
    </row>
    <row r="532" spans="20:20" ht="18.75" x14ac:dyDescent="0.3">
      <c r="T532" s="66"/>
    </row>
    <row r="533" spans="20:20" ht="18.75" x14ac:dyDescent="0.3">
      <c r="T533" s="66"/>
    </row>
    <row r="534" spans="20:20" ht="18.75" x14ac:dyDescent="0.3">
      <c r="T534" s="66"/>
    </row>
    <row r="535" spans="20:20" ht="18.75" x14ac:dyDescent="0.3">
      <c r="T535" s="66"/>
    </row>
    <row r="536" spans="20:20" ht="18.75" x14ac:dyDescent="0.3">
      <c r="T536" s="66"/>
    </row>
    <row r="537" spans="20:20" ht="18.75" x14ac:dyDescent="0.3">
      <c r="T537" s="66"/>
    </row>
    <row r="538" spans="20:20" ht="18.75" x14ac:dyDescent="0.3">
      <c r="T538" s="66"/>
    </row>
    <row r="539" spans="20:20" ht="18.75" x14ac:dyDescent="0.3">
      <c r="T539" s="66"/>
    </row>
    <row r="540" spans="20:20" ht="18.75" x14ac:dyDescent="0.3">
      <c r="T540" s="66"/>
    </row>
    <row r="541" spans="20:20" ht="18.75" x14ac:dyDescent="0.3">
      <c r="T541" s="66"/>
    </row>
    <row r="542" spans="20:20" ht="18.75" x14ac:dyDescent="0.3">
      <c r="T542" s="66"/>
    </row>
    <row r="543" spans="20:20" ht="18.75" x14ac:dyDescent="0.3">
      <c r="T543" s="66"/>
    </row>
    <row r="544" spans="20:20" ht="18.75" x14ac:dyDescent="0.3">
      <c r="T544" s="66"/>
    </row>
    <row r="545" spans="20:20" ht="18.75" x14ac:dyDescent="0.3">
      <c r="T545" s="66"/>
    </row>
    <row r="546" spans="20:20" ht="18.75" x14ac:dyDescent="0.3">
      <c r="T546" s="66"/>
    </row>
    <row r="547" spans="20:20" ht="18.75" x14ac:dyDescent="0.3">
      <c r="T547" s="66"/>
    </row>
    <row r="548" spans="20:20" ht="18.75" x14ac:dyDescent="0.3">
      <c r="T548" s="66"/>
    </row>
    <row r="549" spans="20:20" ht="18.75" x14ac:dyDescent="0.3">
      <c r="T549" s="66"/>
    </row>
    <row r="550" spans="20:20" ht="18.75" x14ac:dyDescent="0.3">
      <c r="T550" s="66"/>
    </row>
    <row r="551" spans="20:20" ht="18.75" x14ac:dyDescent="0.3">
      <c r="T551" s="66"/>
    </row>
    <row r="552" spans="20:20" ht="18.75" x14ac:dyDescent="0.3">
      <c r="T552" s="66"/>
    </row>
    <row r="553" spans="20:20" ht="18.75" x14ac:dyDescent="0.3">
      <c r="T553" s="66"/>
    </row>
    <row r="554" spans="20:20" ht="18.75" x14ac:dyDescent="0.3">
      <c r="T554" s="66"/>
    </row>
    <row r="555" spans="20:20" ht="18.75" x14ac:dyDescent="0.3">
      <c r="T555" s="66"/>
    </row>
    <row r="556" spans="20:20" ht="18.75" x14ac:dyDescent="0.3">
      <c r="T556" s="66"/>
    </row>
    <row r="557" spans="20:20" ht="18.75" x14ac:dyDescent="0.3">
      <c r="T557" s="66"/>
    </row>
    <row r="558" spans="20:20" ht="18.75" x14ac:dyDescent="0.3">
      <c r="T558" s="66"/>
    </row>
    <row r="559" spans="20:20" ht="18.75" x14ac:dyDescent="0.3">
      <c r="T559" s="66"/>
    </row>
    <row r="560" spans="20:20" ht="18.75" x14ac:dyDescent="0.3">
      <c r="T560" s="66"/>
    </row>
    <row r="561" spans="20:20" ht="18.75" x14ac:dyDescent="0.3">
      <c r="T561" s="66"/>
    </row>
    <row r="562" spans="20:20" ht="18.75" x14ac:dyDescent="0.3">
      <c r="T562" s="66"/>
    </row>
    <row r="563" spans="20:20" ht="18.75" x14ac:dyDescent="0.3">
      <c r="T563" s="66"/>
    </row>
    <row r="564" spans="20:20" ht="18.75" x14ac:dyDescent="0.3">
      <c r="T564" s="66"/>
    </row>
    <row r="565" spans="20:20" ht="18.75" x14ac:dyDescent="0.3">
      <c r="T565" s="66"/>
    </row>
    <row r="566" spans="20:20" ht="18.75" x14ac:dyDescent="0.3">
      <c r="T566" s="66"/>
    </row>
    <row r="567" spans="20:20" ht="18.75" x14ac:dyDescent="0.3">
      <c r="T567" s="66"/>
    </row>
    <row r="568" spans="20:20" ht="18.75" x14ac:dyDescent="0.3">
      <c r="T568" s="66"/>
    </row>
    <row r="569" spans="20:20" ht="18.75" x14ac:dyDescent="0.3">
      <c r="T569" s="66"/>
    </row>
    <row r="570" spans="20:20" ht="18.75" x14ac:dyDescent="0.3">
      <c r="T570" s="66"/>
    </row>
    <row r="571" spans="20:20" ht="18.75" x14ac:dyDescent="0.3">
      <c r="T571" s="66"/>
    </row>
    <row r="572" spans="20:20" ht="18.75" x14ac:dyDescent="0.3">
      <c r="T572" s="66"/>
    </row>
    <row r="573" spans="20:20" ht="18.75" x14ac:dyDescent="0.3">
      <c r="T573" s="66"/>
    </row>
    <row r="574" spans="20:20" ht="18.75" x14ac:dyDescent="0.3">
      <c r="T574" s="66"/>
    </row>
    <row r="575" spans="20:20" ht="18.75" x14ac:dyDescent="0.3">
      <c r="T575" s="66"/>
    </row>
    <row r="576" spans="20:20" ht="18.75" x14ac:dyDescent="0.3">
      <c r="T576" s="66"/>
    </row>
    <row r="577" spans="20:20" ht="18.75" x14ac:dyDescent="0.3">
      <c r="T577" s="66"/>
    </row>
    <row r="578" spans="20:20" ht="18.75" x14ac:dyDescent="0.3">
      <c r="T578" s="66"/>
    </row>
    <row r="579" spans="20:20" ht="18.75" x14ac:dyDescent="0.3">
      <c r="T579" s="66"/>
    </row>
    <row r="580" spans="20:20" ht="18.75" x14ac:dyDescent="0.3">
      <c r="T580" s="66"/>
    </row>
    <row r="581" spans="20:20" ht="18.75" x14ac:dyDescent="0.3">
      <c r="T581" s="66"/>
    </row>
    <row r="582" spans="20:20" ht="18.75" x14ac:dyDescent="0.3">
      <c r="T582" s="66"/>
    </row>
    <row r="583" spans="20:20" ht="18.75" x14ac:dyDescent="0.3">
      <c r="T583" s="66"/>
    </row>
    <row r="584" spans="20:20" ht="18.75" x14ac:dyDescent="0.3">
      <c r="T584" s="66"/>
    </row>
    <row r="585" spans="20:20" ht="18.75" x14ac:dyDescent="0.3">
      <c r="T585" s="66"/>
    </row>
    <row r="586" spans="20:20" ht="18.75" x14ac:dyDescent="0.3">
      <c r="T586" s="66"/>
    </row>
    <row r="587" spans="20:20" ht="18.75" x14ac:dyDescent="0.3">
      <c r="T587" s="66"/>
    </row>
    <row r="588" spans="20:20" ht="18.75" x14ac:dyDescent="0.3">
      <c r="T588" s="66"/>
    </row>
    <row r="589" spans="20:20" ht="18.75" x14ac:dyDescent="0.3">
      <c r="T589" s="66"/>
    </row>
    <row r="590" spans="20:20" ht="18.75" x14ac:dyDescent="0.3">
      <c r="T590" s="66"/>
    </row>
    <row r="591" spans="20:20" ht="18.75" x14ac:dyDescent="0.3">
      <c r="T591" s="66"/>
    </row>
    <row r="592" spans="20:20" ht="18.75" x14ac:dyDescent="0.3">
      <c r="T592" s="66"/>
    </row>
    <row r="593" spans="20:20" ht="18.75" x14ac:dyDescent="0.3">
      <c r="T593" s="66"/>
    </row>
    <row r="594" spans="20:20" ht="18.75" x14ac:dyDescent="0.3">
      <c r="T594" s="66"/>
    </row>
    <row r="595" spans="20:20" ht="18.75" x14ac:dyDescent="0.3">
      <c r="T595" s="66"/>
    </row>
    <row r="596" spans="20:20" ht="18.75" x14ac:dyDescent="0.3">
      <c r="T596" s="66"/>
    </row>
    <row r="597" spans="20:20" ht="18.75" x14ac:dyDescent="0.3">
      <c r="T597" s="66"/>
    </row>
    <row r="598" spans="20:20" ht="18.75" x14ac:dyDescent="0.3">
      <c r="T598" s="66"/>
    </row>
    <row r="599" spans="20:20" ht="18.75" x14ac:dyDescent="0.3">
      <c r="T599" s="66"/>
    </row>
    <row r="600" spans="20:20" ht="18.75" x14ac:dyDescent="0.3">
      <c r="T600" s="66"/>
    </row>
    <row r="601" spans="20:20" ht="18.75" x14ac:dyDescent="0.3">
      <c r="T601" s="66"/>
    </row>
    <row r="602" spans="20:20" ht="18.75" x14ac:dyDescent="0.3">
      <c r="T602" s="66"/>
    </row>
    <row r="603" spans="20:20" ht="18.75" x14ac:dyDescent="0.3">
      <c r="T603" s="66"/>
    </row>
    <row r="604" spans="20:20" ht="18.75" x14ac:dyDescent="0.3">
      <c r="T604" s="66"/>
    </row>
    <row r="605" spans="20:20" ht="18.75" x14ac:dyDescent="0.3">
      <c r="T605" s="66"/>
    </row>
    <row r="606" spans="20:20" ht="18.75" x14ac:dyDescent="0.3">
      <c r="T606" s="66"/>
    </row>
    <row r="607" spans="20:20" ht="18.75" x14ac:dyDescent="0.3">
      <c r="T607" s="66"/>
    </row>
    <row r="608" spans="20:20" ht="18.75" x14ac:dyDescent="0.3">
      <c r="T608" s="66"/>
    </row>
    <row r="609" spans="20:20" ht="18.75" x14ac:dyDescent="0.3">
      <c r="T609" s="66"/>
    </row>
    <row r="610" spans="20:20" ht="18.75" x14ac:dyDescent="0.3">
      <c r="T610" s="66"/>
    </row>
    <row r="611" spans="20:20" ht="18.75" x14ac:dyDescent="0.3">
      <c r="T611" s="66"/>
    </row>
    <row r="612" spans="20:20" ht="18.75" x14ac:dyDescent="0.3">
      <c r="T612" s="66"/>
    </row>
    <row r="613" spans="20:20" ht="18.75" x14ac:dyDescent="0.3">
      <c r="T613" s="66"/>
    </row>
    <row r="614" spans="20:20" ht="18.75" x14ac:dyDescent="0.3">
      <c r="T614" s="66"/>
    </row>
    <row r="615" spans="20:20" ht="18.75" x14ac:dyDescent="0.3">
      <c r="T615" s="66"/>
    </row>
    <row r="616" spans="20:20" ht="18.75" x14ac:dyDescent="0.3">
      <c r="T616" s="66"/>
    </row>
    <row r="617" spans="20:20" ht="18.75" x14ac:dyDescent="0.3">
      <c r="T617" s="66"/>
    </row>
    <row r="618" spans="20:20" ht="18.75" x14ac:dyDescent="0.3">
      <c r="T618" s="66"/>
    </row>
    <row r="619" spans="20:20" ht="18.75" x14ac:dyDescent="0.3">
      <c r="T619" s="66"/>
    </row>
    <row r="620" spans="20:20" ht="18.75" x14ac:dyDescent="0.3">
      <c r="T620" s="66"/>
    </row>
    <row r="621" spans="20:20" ht="18.75" x14ac:dyDescent="0.3">
      <c r="T621" s="66"/>
    </row>
    <row r="622" spans="20:20" ht="18.75" x14ac:dyDescent="0.3">
      <c r="T622" s="66"/>
    </row>
    <row r="623" spans="20:20" ht="18.75" x14ac:dyDescent="0.3">
      <c r="T623" s="66"/>
    </row>
    <row r="624" spans="20:20" ht="18.75" x14ac:dyDescent="0.3">
      <c r="T624" s="66"/>
    </row>
    <row r="625" spans="20:20" ht="18.75" x14ac:dyDescent="0.3">
      <c r="T625" s="66"/>
    </row>
    <row r="626" spans="20:20" ht="18.75" x14ac:dyDescent="0.3">
      <c r="T626" s="66"/>
    </row>
    <row r="627" spans="20:20" ht="18.75" x14ac:dyDescent="0.3">
      <c r="T627" s="66"/>
    </row>
    <row r="628" spans="20:20" ht="18.75" x14ac:dyDescent="0.3">
      <c r="T628" s="66"/>
    </row>
    <row r="629" spans="20:20" ht="18.75" x14ac:dyDescent="0.3">
      <c r="T629" s="66"/>
    </row>
    <row r="630" spans="20:20" ht="18.75" x14ac:dyDescent="0.3">
      <c r="T630" s="66"/>
    </row>
    <row r="631" spans="20:20" ht="18.75" x14ac:dyDescent="0.3">
      <c r="T631" s="66"/>
    </row>
    <row r="632" spans="20:20" ht="18.75" x14ac:dyDescent="0.3">
      <c r="T632" s="66"/>
    </row>
    <row r="633" spans="20:20" ht="18.75" x14ac:dyDescent="0.3">
      <c r="T633" s="66"/>
    </row>
    <row r="634" spans="20:20" ht="18.75" x14ac:dyDescent="0.3">
      <c r="T634" s="66"/>
    </row>
    <row r="635" spans="20:20" ht="18.75" x14ac:dyDescent="0.3">
      <c r="T635" s="66"/>
    </row>
    <row r="636" spans="20:20" ht="18.75" x14ac:dyDescent="0.3">
      <c r="T636" s="66"/>
    </row>
    <row r="637" spans="20:20" ht="18.75" x14ac:dyDescent="0.3">
      <c r="T637" s="66"/>
    </row>
    <row r="638" spans="20:20" ht="18.75" x14ac:dyDescent="0.3">
      <c r="T638" s="66"/>
    </row>
    <row r="639" spans="20:20" ht="18.75" x14ac:dyDescent="0.3">
      <c r="T639" s="66"/>
    </row>
    <row r="640" spans="20:20" ht="18.75" x14ac:dyDescent="0.3">
      <c r="T640" s="66"/>
    </row>
    <row r="641" spans="20:20" ht="18.75" x14ac:dyDescent="0.3">
      <c r="T641" s="66"/>
    </row>
    <row r="642" spans="20:20" ht="18.75" x14ac:dyDescent="0.3">
      <c r="T642" s="66"/>
    </row>
    <row r="643" spans="20:20" ht="18.75" x14ac:dyDescent="0.3">
      <c r="T643" s="66"/>
    </row>
    <row r="644" spans="20:20" ht="18.75" x14ac:dyDescent="0.3">
      <c r="T644" s="66"/>
    </row>
    <row r="645" spans="20:20" ht="18.75" x14ac:dyDescent="0.3">
      <c r="T645" s="66"/>
    </row>
    <row r="646" spans="20:20" ht="18.75" x14ac:dyDescent="0.3">
      <c r="T646" s="66"/>
    </row>
    <row r="647" spans="20:20" ht="18.75" x14ac:dyDescent="0.3">
      <c r="T647" s="66"/>
    </row>
    <row r="648" spans="20:20" ht="18.75" x14ac:dyDescent="0.3">
      <c r="T648" s="66"/>
    </row>
    <row r="649" spans="20:20" ht="18.75" x14ac:dyDescent="0.3">
      <c r="T649" s="66"/>
    </row>
    <row r="650" spans="20:20" ht="18.75" x14ac:dyDescent="0.3">
      <c r="T650" s="66"/>
    </row>
    <row r="651" spans="20:20" ht="18.75" x14ac:dyDescent="0.3">
      <c r="T651" s="66"/>
    </row>
    <row r="652" spans="20:20" ht="18.75" x14ac:dyDescent="0.3">
      <c r="T652" s="66"/>
    </row>
    <row r="653" spans="20:20" ht="18.75" x14ac:dyDescent="0.3">
      <c r="T653" s="66"/>
    </row>
    <row r="654" spans="20:20" ht="18.75" x14ac:dyDescent="0.3">
      <c r="T654" s="66"/>
    </row>
    <row r="655" spans="20:20" ht="18.75" x14ac:dyDescent="0.3">
      <c r="T655" s="66"/>
    </row>
    <row r="656" spans="20:20" ht="18.75" x14ac:dyDescent="0.3">
      <c r="T656" s="66"/>
    </row>
    <row r="657" spans="20:20" ht="18.75" x14ac:dyDescent="0.3">
      <c r="T657" s="66"/>
    </row>
    <row r="658" spans="20:20" ht="18.75" x14ac:dyDescent="0.3">
      <c r="T658" s="66"/>
    </row>
    <row r="659" spans="20:20" ht="18.75" x14ac:dyDescent="0.3">
      <c r="T659" s="66"/>
    </row>
    <row r="660" spans="20:20" ht="18.75" x14ac:dyDescent="0.3">
      <c r="T660" s="66"/>
    </row>
    <row r="661" spans="20:20" ht="18.75" x14ac:dyDescent="0.3">
      <c r="T661" s="66"/>
    </row>
    <row r="662" spans="20:20" ht="18.75" x14ac:dyDescent="0.3">
      <c r="T662" s="66"/>
    </row>
    <row r="663" spans="20:20" ht="18.75" x14ac:dyDescent="0.3">
      <c r="T663" s="66"/>
    </row>
    <row r="664" spans="20:20" ht="18.75" x14ac:dyDescent="0.3">
      <c r="T664" s="66"/>
    </row>
    <row r="665" spans="20:20" ht="18.75" x14ac:dyDescent="0.3">
      <c r="T665" s="66"/>
    </row>
    <row r="666" spans="20:20" ht="18.75" x14ac:dyDescent="0.3">
      <c r="T666" s="66"/>
    </row>
    <row r="667" spans="20:20" ht="18.75" x14ac:dyDescent="0.3">
      <c r="T667" s="66"/>
    </row>
    <row r="668" spans="20:20" ht="18.75" x14ac:dyDescent="0.3">
      <c r="T668" s="66"/>
    </row>
    <row r="669" spans="20:20" ht="18.75" x14ac:dyDescent="0.3">
      <c r="T669" s="66"/>
    </row>
    <row r="670" spans="20:20" ht="18.75" x14ac:dyDescent="0.3">
      <c r="T670" s="66"/>
    </row>
    <row r="671" spans="20:20" ht="18.75" x14ac:dyDescent="0.3">
      <c r="T671" s="66"/>
    </row>
    <row r="672" spans="20:20" ht="18.75" x14ac:dyDescent="0.3">
      <c r="T672" s="66"/>
    </row>
    <row r="673" spans="20:20" ht="18.75" x14ac:dyDescent="0.3">
      <c r="T673" s="66"/>
    </row>
    <row r="674" spans="20:20" ht="18.75" x14ac:dyDescent="0.3">
      <c r="T674" s="66"/>
    </row>
    <row r="675" spans="20:20" ht="18.75" x14ac:dyDescent="0.3">
      <c r="T675" s="66"/>
    </row>
    <row r="676" spans="20:20" ht="18.75" x14ac:dyDescent="0.3">
      <c r="T676" s="66"/>
    </row>
    <row r="677" spans="20:20" ht="18.75" x14ac:dyDescent="0.3">
      <c r="T677" s="66"/>
    </row>
    <row r="678" spans="20:20" ht="18.75" x14ac:dyDescent="0.3">
      <c r="T678" s="66"/>
    </row>
    <row r="679" spans="20:20" ht="18.75" x14ac:dyDescent="0.3">
      <c r="T679" s="66"/>
    </row>
    <row r="680" spans="20:20" ht="18.75" x14ac:dyDescent="0.3">
      <c r="T680" s="66"/>
    </row>
    <row r="681" spans="20:20" ht="18.75" x14ac:dyDescent="0.3">
      <c r="T681" s="66"/>
    </row>
    <row r="682" spans="20:20" ht="18.75" x14ac:dyDescent="0.3">
      <c r="T682" s="66"/>
    </row>
    <row r="683" spans="20:20" ht="18.75" x14ac:dyDescent="0.3">
      <c r="T683" s="66"/>
    </row>
    <row r="684" spans="20:20" ht="18.75" x14ac:dyDescent="0.3">
      <c r="T684" s="66"/>
    </row>
    <row r="685" spans="20:20" ht="18.75" x14ac:dyDescent="0.3">
      <c r="T685" s="66"/>
    </row>
    <row r="686" spans="20:20" ht="18.75" x14ac:dyDescent="0.3">
      <c r="T686" s="66"/>
    </row>
    <row r="687" spans="20:20" ht="18.75" x14ac:dyDescent="0.3">
      <c r="T687" s="66"/>
    </row>
    <row r="688" spans="20:20" ht="18.75" x14ac:dyDescent="0.3">
      <c r="T688" s="66"/>
    </row>
    <row r="689" spans="20:20" ht="18.75" x14ac:dyDescent="0.3">
      <c r="T689" s="66"/>
    </row>
    <row r="690" spans="20:20" ht="18.75" x14ac:dyDescent="0.3">
      <c r="T690" s="66"/>
    </row>
    <row r="691" spans="20:20" ht="18.75" x14ac:dyDescent="0.3">
      <c r="T691" s="66"/>
    </row>
    <row r="692" spans="20:20" ht="18.75" x14ac:dyDescent="0.3">
      <c r="T692" s="66"/>
    </row>
    <row r="693" spans="20:20" ht="18.75" x14ac:dyDescent="0.3">
      <c r="T693" s="66"/>
    </row>
    <row r="694" spans="20:20" ht="18.75" x14ac:dyDescent="0.3">
      <c r="T694" s="66"/>
    </row>
    <row r="695" spans="20:20" ht="18.75" x14ac:dyDescent="0.3">
      <c r="T695" s="66"/>
    </row>
    <row r="696" spans="20:20" ht="18.75" x14ac:dyDescent="0.3">
      <c r="T696" s="66"/>
    </row>
    <row r="697" spans="20:20" ht="18.75" x14ac:dyDescent="0.3">
      <c r="T697" s="66"/>
    </row>
    <row r="698" spans="20:20" ht="18.75" x14ac:dyDescent="0.3">
      <c r="T698" s="66"/>
    </row>
    <row r="699" spans="20:20" ht="18.75" x14ac:dyDescent="0.3">
      <c r="T699" s="66"/>
    </row>
    <row r="700" spans="20:20" ht="18.75" x14ac:dyDescent="0.3">
      <c r="T700" s="66"/>
    </row>
    <row r="701" spans="20:20" ht="18.75" x14ac:dyDescent="0.3">
      <c r="T701" s="66"/>
    </row>
    <row r="702" spans="20:20" ht="18.75" x14ac:dyDescent="0.3">
      <c r="T702" s="66"/>
    </row>
    <row r="703" spans="20:20" ht="18.75" x14ac:dyDescent="0.3">
      <c r="T703" s="66"/>
    </row>
    <row r="704" spans="20:20" ht="18.75" x14ac:dyDescent="0.3">
      <c r="T704" s="66"/>
    </row>
    <row r="705" spans="20:20" ht="18.75" x14ac:dyDescent="0.3">
      <c r="T705" s="66"/>
    </row>
    <row r="706" spans="20:20" ht="18.75" x14ac:dyDescent="0.3">
      <c r="T706" s="66"/>
    </row>
    <row r="707" spans="20:20" ht="18.75" x14ac:dyDescent="0.3">
      <c r="T707" s="66"/>
    </row>
    <row r="708" spans="20:20" ht="18.75" x14ac:dyDescent="0.3">
      <c r="T708" s="66"/>
    </row>
    <row r="709" spans="20:20" ht="18.75" x14ac:dyDescent="0.3">
      <c r="T709" s="66"/>
    </row>
    <row r="710" spans="20:20" ht="18.75" x14ac:dyDescent="0.3">
      <c r="T710" s="66"/>
    </row>
    <row r="711" spans="20:20" ht="18.75" x14ac:dyDescent="0.3">
      <c r="T711" s="66"/>
    </row>
    <row r="712" spans="20:20" ht="18.75" x14ac:dyDescent="0.3">
      <c r="T712" s="66"/>
    </row>
    <row r="713" spans="20:20" ht="18.75" x14ac:dyDescent="0.3">
      <c r="T713" s="66"/>
    </row>
    <row r="714" spans="20:20" ht="18.75" x14ac:dyDescent="0.3">
      <c r="T714" s="66"/>
    </row>
    <row r="715" spans="20:20" ht="18.75" x14ac:dyDescent="0.3">
      <c r="T715" s="66"/>
    </row>
    <row r="716" spans="20:20" ht="18.75" x14ac:dyDescent="0.3">
      <c r="T716" s="66"/>
    </row>
    <row r="717" spans="20:20" ht="18.75" x14ac:dyDescent="0.3">
      <c r="T717" s="66"/>
    </row>
    <row r="718" spans="20:20" ht="18.75" x14ac:dyDescent="0.3">
      <c r="T718" s="66"/>
    </row>
    <row r="719" spans="20:20" ht="18.75" x14ac:dyDescent="0.3">
      <c r="T719" s="66"/>
    </row>
    <row r="720" spans="20:20" ht="18.75" x14ac:dyDescent="0.3">
      <c r="T720" s="66"/>
    </row>
    <row r="721" spans="20:20" ht="18.75" x14ac:dyDescent="0.3">
      <c r="T721" s="66"/>
    </row>
    <row r="722" spans="20:20" ht="18.75" x14ac:dyDescent="0.3">
      <c r="T722" s="66"/>
    </row>
    <row r="723" spans="20:20" ht="18.75" x14ac:dyDescent="0.3">
      <c r="T723" s="66"/>
    </row>
    <row r="724" spans="20:20" ht="18.75" x14ac:dyDescent="0.3">
      <c r="T724" s="66"/>
    </row>
    <row r="725" spans="20:20" ht="18.75" x14ac:dyDescent="0.3">
      <c r="T725" s="66"/>
    </row>
    <row r="726" spans="20:20" ht="18.75" x14ac:dyDescent="0.3">
      <c r="T726" s="66"/>
    </row>
    <row r="727" spans="20:20" ht="18.75" x14ac:dyDescent="0.3">
      <c r="T727" s="66"/>
    </row>
    <row r="728" spans="20:20" ht="18.75" x14ac:dyDescent="0.3">
      <c r="T728" s="66"/>
    </row>
    <row r="729" spans="20:20" ht="18.75" x14ac:dyDescent="0.3">
      <c r="T729" s="66"/>
    </row>
    <row r="730" spans="20:20" ht="18.75" x14ac:dyDescent="0.3">
      <c r="T730" s="66"/>
    </row>
    <row r="731" spans="20:20" ht="18.75" x14ac:dyDescent="0.3">
      <c r="T731" s="66"/>
    </row>
    <row r="732" spans="20:20" ht="18.75" x14ac:dyDescent="0.3">
      <c r="T732" s="66"/>
    </row>
    <row r="733" spans="20:20" ht="18.75" x14ac:dyDescent="0.3">
      <c r="T733" s="66"/>
    </row>
    <row r="734" spans="20:20" ht="18.75" x14ac:dyDescent="0.3">
      <c r="T734" s="66"/>
    </row>
    <row r="735" spans="20:20" ht="18.75" x14ac:dyDescent="0.3">
      <c r="T735" s="66"/>
    </row>
    <row r="736" spans="20:20" ht="18.75" x14ac:dyDescent="0.3">
      <c r="T736" s="66"/>
    </row>
    <row r="737" spans="20:20" ht="18.75" x14ac:dyDescent="0.3">
      <c r="T737" s="66"/>
    </row>
    <row r="738" spans="20:20" ht="18.75" x14ac:dyDescent="0.3">
      <c r="T738" s="66"/>
    </row>
    <row r="739" spans="20:20" ht="18.75" x14ac:dyDescent="0.3">
      <c r="T739" s="66"/>
    </row>
    <row r="740" spans="20:20" ht="18.75" x14ac:dyDescent="0.3">
      <c r="T740" s="66"/>
    </row>
    <row r="741" spans="20:20" ht="18.75" x14ac:dyDescent="0.3">
      <c r="T741" s="66"/>
    </row>
    <row r="742" spans="20:20" ht="18.75" x14ac:dyDescent="0.3">
      <c r="T742" s="66"/>
    </row>
    <row r="743" spans="20:20" ht="18.75" x14ac:dyDescent="0.3">
      <c r="T743" s="66"/>
    </row>
    <row r="744" spans="20:20" ht="18.75" x14ac:dyDescent="0.3">
      <c r="T744" s="66"/>
    </row>
    <row r="745" spans="20:20" ht="18.75" x14ac:dyDescent="0.3">
      <c r="T745" s="66"/>
    </row>
    <row r="746" spans="20:20" ht="18.75" x14ac:dyDescent="0.3">
      <c r="T746" s="66"/>
    </row>
    <row r="747" spans="20:20" ht="18.75" x14ac:dyDescent="0.3">
      <c r="T747" s="66"/>
    </row>
    <row r="748" spans="20:20" ht="18.75" x14ac:dyDescent="0.3">
      <c r="T748" s="66"/>
    </row>
    <row r="749" spans="20:20" ht="18.75" x14ac:dyDescent="0.3">
      <c r="T749" s="66"/>
    </row>
    <row r="750" spans="20:20" ht="18.75" x14ac:dyDescent="0.3">
      <c r="T750" s="66"/>
    </row>
    <row r="751" spans="20:20" ht="18.75" x14ac:dyDescent="0.3">
      <c r="T751" s="66"/>
    </row>
    <row r="752" spans="20:20" ht="18.75" x14ac:dyDescent="0.3">
      <c r="T752" s="66"/>
    </row>
    <row r="753" spans="20:20" ht="18.75" x14ac:dyDescent="0.3">
      <c r="T753" s="66"/>
    </row>
    <row r="754" spans="20:20" ht="18.75" x14ac:dyDescent="0.3">
      <c r="T754" s="66"/>
    </row>
    <row r="755" spans="20:20" ht="18.75" x14ac:dyDescent="0.3">
      <c r="T755" s="66"/>
    </row>
    <row r="756" spans="20:20" ht="18.75" x14ac:dyDescent="0.3">
      <c r="T756" s="66"/>
    </row>
    <row r="757" spans="20:20" ht="18.75" x14ac:dyDescent="0.3">
      <c r="T757" s="66"/>
    </row>
    <row r="758" spans="20:20" ht="18.75" x14ac:dyDescent="0.3">
      <c r="T758" s="66"/>
    </row>
    <row r="759" spans="20:20" ht="18.75" x14ac:dyDescent="0.3">
      <c r="T759" s="66"/>
    </row>
    <row r="760" spans="20:20" ht="18.75" x14ac:dyDescent="0.3">
      <c r="T760" s="66"/>
    </row>
    <row r="761" spans="20:20" ht="18.75" x14ac:dyDescent="0.3">
      <c r="T761" s="66"/>
    </row>
    <row r="762" spans="20:20" ht="18.75" x14ac:dyDescent="0.3">
      <c r="T762" s="66"/>
    </row>
    <row r="763" spans="20:20" ht="18.75" x14ac:dyDescent="0.3">
      <c r="T763" s="66"/>
    </row>
    <row r="764" spans="20:20" ht="18.75" x14ac:dyDescent="0.3">
      <c r="T764" s="66"/>
    </row>
    <row r="765" spans="20:20" ht="18.75" x14ac:dyDescent="0.3">
      <c r="T765" s="66"/>
    </row>
    <row r="766" spans="20:20" ht="18.75" x14ac:dyDescent="0.3">
      <c r="T766" s="66"/>
    </row>
    <row r="767" spans="20:20" ht="18.75" x14ac:dyDescent="0.3">
      <c r="T767" s="66"/>
    </row>
    <row r="768" spans="20:20" ht="18.75" x14ac:dyDescent="0.3">
      <c r="T768" s="66"/>
    </row>
    <row r="769" spans="20:20" ht="18.75" x14ac:dyDescent="0.3">
      <c r="T769" s="66"/>
    </row>
    <row r="770" spans="20:20" ht="18.75" x14ac:dyDescent="0.3">
      <c r="T770" s="66"/>
    </row>
    <row r="771" spans="20:20" ht="18.75" x14ac:dyDescent="0.3">
      <c r="T771" s="66"/>
    </row>
    <row r="772" spans="20:20" ht="18.75" x14ac:dyDescent="0.3">
      <c r="T772" s="66"/>
    </row>
    <row r="773" spans="20:20" ht="18.75" x14ac:dyDescent="0.3">
      <c r="T773" s="66"/>
    </row>
    <row r="774" spans="20:20" ht="18.75" x14ac:dyDescent="0.3">
      <c r="T774" s="66"/>
    </row>
    <row r="775" spans="20:20" ht="18.75" x14ac:dyDescent="0.3">
      <c r="T775" s="66"/>
    </row>
    <row r="776" spans="20:20" ht="18.75" x14ac:dyDescent="0.3">
      <c r="T776" s="66"/>
    </row>
    <row r="777" spans="20:20" ht="18.75" x14ac:dyDescent="0.3">
      <c r="T777" s="66"/>
    </row>
    <row r="778" spans="20:20" ht="18.75" x14ac:dyDescent="0.3">
      <c r="T778" s="66"/>
    </row>
    <row r="779" spans="20:20" ht="18.75" x14ac:dyDescent="0.3">
      <c r="T779" s="66"/>
    </row>
    <row r="780" spans="20:20" ht="18.75" x14ac:dyDescent="0.3">
      <c r="T780" s="66"/>
    </row>
    <row r="781" spans="20:20" ht="18.75" x14ac:dyDescent="0.3">
      <c r="T781" s="66"/>
    </row>
    <row r="782" spans="20:20" ht="18.75" x14ac:dyDescent="0.3">
      <c r="T782" s="66"/>
    </row>
    <row r="783" spans="20:20" ht="18.75" x14ac:dyDescent="0.3">
      <c r="T783" s="66"/>
    </row>
    <row r="784" spans="20:20" ht="18.75" x14ac:dyDescent="0.3">
      <c r="T784" s="66"/>
    </row>
    <row r="785" spans="20:20" ht="18.75" x14ac:dyDescent="0.3">
      <c r="T785" s="66"/>
    </row>
    <row r="786" spans="20:20" ht="18.75" x14ac:dyDescent="0.3">
      <c r="T786" s="66"/>
    </row>
    <row r="787" spans="20:20" ht="18.75" x14ac:dyDescent="0.3">
      <c r="T787" s="66"/>
    </row>
    <row r="788" spans="20:20" ht="18.75" x14ac:dyDescent="0.3">
      <c r="T788" s="66"/>
    </row>
    <row r="789" spans="20:20" ht="18.75" x14ac:dyDescent="0.3">
      <c r="T789" s="66"/>
    </row>
    <row r="790" spans="20:20" ht="18.75" x14ac:dyDescent="0.3">
      <c r="T790" s="66"/>
    </row>
    <row r="791" spans="20:20" ht="18.75" x14ac:dyDescent="0.3">
      <c r="T791" s="66"/>
    </row>
    <row r="792" spans="20:20" ht="18.75" x14ac:dyDescent="0.3">
      <c r="T792" s="66"/>
    </row>
    <row r="793" spans="20:20" ht="18.75" x14ac:dyDescent="0.3">
      <c r="T793" s="66"/>
    </row>
    <row r="794" spans="20:20" ht="18.75" x14ac:dyDescent="0.3">
      <c r="T794" s="66"/>
    </row>
    <row r="795" spans="20:20" ht="18.75" x14ac:dyDescent="0.3">
      <c r="T795" s="66"/>
    </row>
    <row r="796" spans="20:20" ht="18.75" x14ac:dyDescent="0.3">
      <c r="T796" s="66"/>
    </row>
    <row r="797" spans="20:20" ht="18.75" x14ac:dyDescent="0.3">
      <c r="T797" s="66"/>
    </row>
    <row r="798" spans="20:20" ht="18.75" x14ac:dyDescent="0.3">
      <c r="T798" s="66"/>
    </row>
    <row r="799" spans="20:20" ht="18.75" x14ac:dyDescent="0.3">
      <c r="T799" s="66"/>
    </row>
    <row r="800" spans="20:20" ht="18.75" x14ac:dyDescent="0.3">
      <c r="T800" s="66"/>
    </row>
    <row r="801" spans="20:20" ht="18.75" x14ac:dyDescent="0.3">
      <c r="T801" s="66"/>
    </row>
    <row r="802" spans="20:20" ht="18.75" x14ac:dyDescent="0.3">
      <c r="T802" s="66"/>
    </row>
    <row r="803" spans="20:20" ht="18.75" x14ac:dyDescent="0.3">
      <c r="T803" s="66"/>
    </row>
    <row r="804" spans="20:20" ht="18.75" x14ac:dyDescent="0.3">
      <c r="T804" s="66"/>
    </row>
    <row r="805" spans="20:20" ht="18.75" x14ac:dyDescent="0.3">
      <c r="T805" s="66"/>
    </row>
    <row r="806" spans="20:20" ht="18.75" x14ac:dyDescent="0.3">
      <c r="T806" s="66"/>
    </row>
    <row r="807" spans="20:20" ht="18.75" x14ac:dyDescent="0.3">
      <c r="T807" s="66"/>
    </row>
    <row r="808" spans="20:20" ht="18.75" x14ac:dyDescent="0.3">
      <c r="T808" s="66"/>
    </row>
    <row r="809" spans="20:20" ht="18.75" x14ac:dyDescent="0.3">
      <c r="T809" s="66"/>
    </row>
    <row r="810" spans="20:20" ht="18.75" x14ac:dyDescent="0.3">
      <c r="T810" s="66"/>
    </row>
    <row r="811" spans="20:20" ht="18.75" x14ac:dyDescent="0.3">
      <c r="T811" s="66"/>
    </row>
    <row r="812" spans="20:20" ht="18.75" x14ac:dyDescent="0.3">
      <c r="T812" s="66"/>
    </row>
    <row r="813" spans="20:20" ht="18.75" x14ac:dyDescent="0.3">
      <c r="T813" s="66"/>
    </row>
    <row r="814" spans="20:20" ht="18.75" x14ac:dyDescent="0.3">
      <c r="T814" s="66"/>
    </row>
    <row r="815" spans="20:20" ht="18.75" x14ac:dyDescent="0.3">
      <c r="T815" s="66"/>
    </row>
    <row r="816" spans="20:20" ht="18.75" x14ac:dyDescent="0.3">
      <c r="T816" s="66"/>
    </row>
    <row r="817" spans="20:20" ht="18.75" x14ac:dyDescent="0.3">
      <c r="T817" s="66"/>
    </row>
    <row r="818" spans="20:20" ht="18.75" x14ac:dyDescent="0.3">
      <c r="T818" s="66"/>
    </row>
    <row r="819" spans="20:20" ht="18.75" x14ac:dyDescent="0.3">
      <c r="T819" s="66"/>
    </row>
    <row r="820" spans="20:20" ht="18.75" x14ac:dyDescent="0.3">
      <c r="T820" s="66"/>
    </row>
    <row r="821" spans="20:20" ht="18.75" x14ac:dyDescent="0.3">
      <c r="T821" s="66"/>
    </row>
    <row r="822" spans="20:20" ht="18.75" x14ac:dyDescent="0.3">
      <c r="T822" s="66"/>
    </row>
    <row r="823" spans="20:20" ht="18.75" x14ac:dyDescent="0.3">
      <c r="T823" s="66"/>
    </row>
    <row r="824" spans="20:20" ht="18.75" x14ac:dyDescent="0.3">
      <c r="T824" s="66"/>
    </row>
    <row r="825" spans="20:20" ht="18.75" x14ac:dyDescent="0.3">
      <c r="T825" s="66"/>
    </row>
    <row r="826" spans="20:20" ht="18.75" x14ac:dyDescent="0.3">
      <c r="T826" s="66"/>
    </row>
    <row r="827" spans="20:20" ht="18.75" x14ac:dyDescent="0.3">
      <c r="T827" s="66"/>
    </row>
    <row r="828" spans="20:20" ht="18.75" x14ac:dyDescent="0.3">
      <c r="T828" s="66"/>
    </row>
    <row r="829" spans="20:20" ht="18.75" x14ac:dyDescent="0.3">
      <c r="T829" s="66"/>
    </row>
    <row r="830" spans="20:20" ht="18.75" x14ac:dyDescent="0.3">
      <c r="T830" s="66"/>
    </row>
    <row r="831" spans="20:20" ht="18.75" x14ac:dyDescent="0.3">
      <c r="T831" s="66"/>
    </row>
    <row r="832" spans="20:20" ht="18.75" x14ac:dyDescent="0.3">
      <c r="T832" s="66"/>
    </row>
    <row r="833" spans="20:20" ht="18.75" x14ac:dyDescent="0.3">
      <c r="T833" s="66"/>
    </row>
    <row r="834" spans="20:20" ht="18.75" x14ac:dyDescent="0.3">
      <c r="T834" s="66"/>
    </row>
    <row r="835" spans="20:20" ht="18.75" x14ac:dyDescent="0.3">
      <c r="T835" s="66"/>
    </row>
    <row r="836" spans="20:20" ht="18.75" x14ac:dyDescent="0.3">
      <c r="T836" s="66"/>
    </row>
    <row r="837" spans="20:20" ht="18.75" x14ac:dyDescent="0.3">
      <c r="T837" s="66"/>
    </row>
    <row r="838" spans="20:20" ht="18.75" x14ac:dyDescent="0.3">
      <c r="T838" s="66"/>
    </row>
    <row r="839" spans="20:20" ht="18.75" x14ac:dyDescent="0.3">
      <c r="T839" s="66"/>
    </row>
    <row r="840" spans="20:20" ht="18.75" x14ac:dyDescent="0.3">
      <c r="T840" s="66"/>
    </row>
    <row r="841" spans="20:20" ht="18.75" x14ac:dyDescent="0.3">
      <c r="T841" s="66"/>
    </row>
    <row r="842" spans="20:20" ht="18.75" x14ac:dyDescent="0.3">
      <c r="T842" s="66"/>
    </row>
    <row r="843" spans="20:20" ht="18.75" x14ac:dyDescent="0.3">
      <c r="T843" s="66"/>
    </row>
    <row r="844" spans="20:20" ht="18.75" x14ac:dyDescent="0.3">
      <c r="T844" s="66"/>
    </row>
    <row r="845" spans="20:20" ht="18.75" x14ac:dyDescent="0.3">
      <c r="T845" s="66"/>
    </row>
    <row r="846" spans="20:20" ht="18.75" x14ac:dyDescent="0.3">
      <c r="T846" s="66"/>
    </row>
    <row r="847" spans="20:20" ht="18.75" x14ac:dyDescent="0.3">
      <c r="T847" s="66"/>
    </row>
    <row r="848" spans="20:20" ht="18.75" x14ac:dyDescent="0.3">
      <c r="T848" s="66"/>
    </row>
    <row r="849" spans="20:20" ht="18.75" x14ac:dyDescent="0.3">
      <c r="T849" s="66"/>
    </row>
    <row r="850" spans="20:20" ht="18.75" x14ac:dyDescent="0.3">
      <c r="T850" s="66"/>
    </row>
    <row r="851" spans="20:20" ht="18.75" x14ac:dyDescent="0.3">
      <c r="T851" s="66"/>
    </row>
    <row r="852" spans="20:20" ht="18.75" x14ac:dyDescent="0.3">
      <c r="T852" s="66"/>
    </row>
    <row r="853" spans="20:20" ht="18.75" x14ac:dyDescent="0.3">
      <c r="T853" s="66"/>
    </row>
    <row r="854" spans="20:20" ht="18.75" x14ac:dyDescent="0.3">
      <c r="T854" s="66"/>
    </row>
    <row r="855" spans="20:20" ht="18.75" x14ac:dyDescent="0.3">
      <c r="T855" s="66"/>
    </row>
    <row r="856" spans="20:20" ht="18.75" x14ac:dyDescent="0.3">
      <c r="T856" s="66"/>
    </row>
    <row r="857" spans="20:20" ht="18.75" x14ac:dyDescent="0.3">
      <c r="T857" s="66"/>
    </row>
    <row r="858" spans="20:20" ht="18.75" x14ac:dyDescent="0.3">
      <c r="T858" s="66"/>
    </row>
    <row r="859" spans="20:20" ht="18.75" x14ac:dyDescent="0.3">
      <c r="T859" s="66"/>
    </row>
    <row r="860" spans="20:20" ht="18.75" x14ac:dyDescent="0.3">
      <c r="T860" s="66"/>
    </row>
    <row r="861" spans="20:20" ht="18.75" x14ac:dyDescent="0.3">
      <c r="T861" s="66"/>
    </row>
    <row r="862" spans="20:20" ht="18.75" x14ac:dyDescent="0.3">
      <c r="T862" s="66"/>
    </row>
    <row r="863" spans="20:20" ht="18.75" x14ac:dyDescent="0.3">
      <c r="T863" s="66"/>
    </row>
    <row r="864" spans="20:20" ht="18.75" x14ac:dyDescent="0.3">
      <c r="T864" s="66"/>
    </row>
    <row r="865" spans="20:20" ht="18.75" x14ac:dyDescent="0.3">
      <c r="T865" s="66"/>
    </row>
    <row r="866" spans="20:20" ht="18.75" x14ac:dyDescent="0.3">
      <c r="T866" s="66"/>
    </row>
    <row r="867" spans="20:20" ht="18.75" x14ac:dyDescent="0.3">
      <c r="T867" s="66"/>
    </row>
    <row r="868" spans="20:20" ht="18.75" x14ac:dyDescent="0.3">
      <c r="T868" s="66"/>
    </row>
    <row r="869" spans="20:20" ht="18.75" x14ac:dyDescent="0.3">
      <c r="T869" s="66"/>
    </row>
    <row r="870" spans="20:20" ht="18.75" x14ac:dyDescent="0.3">
      <c r="T870" s="66"/>
    </row>
    <row r="871" spans="20:20" ht="18.75" x14ac:dyDescent="0.3">
      <c r="T871" s="66"/>
    </row>
    <row r="872" spans="20:20" ht="18.75" x14ac:dyDescent="0.3">
      <c r="T872" s="66"/>
    </row>
    <row r="873" spans="20:20" ht="18.75" x14ac:dyDescent="0.3">
      <c r="T873" s="66"/>
    </row>
    <row r="874" spans="20:20" ht="18.75" x14ac:dyDescent="0.3">
      <c r="T874" s="66"/>
    </row>
    <row r="875" spans="20:20" ht="18.75" x14ac:dyDescent="0.3">
      <c r="T875" s="66"/>
    </row>
    <row r="876" spans="20:20" ht="18.75" x14ac:dyDescent="0.3">
      <c r="T876" s="66"/>
    </row>
    <row r="877" spans="20:20" ht="18.75" x14ac:dyDescent="0.3">
      <c r="T877" s="66"/>
    </row>
    <row r="878" spans="20:20" ht="18.75" x14ac:dyDescent="0.3">
      <c r="T878" s="66"/>
    </row>
    <row r="879" spans="20:20" ht="18.75" x14ac:dyDescent="0.3">
      <c r="T879" s="66"/>
    </row>
    <row r="880" spans="20:20" ht="18.75" x14ac:dyDescent="0.3">
      <c r="T880" s="66"/>
    </row>
    <row r="881" spans="20:20" ht="18.75" x14ac:dyDescent="0.3">
      <c r="T881" s="66"/>
    </row>
    <row r="882" spans="20:20" ht="18.75" x14ac:dyDescent="0.3">
      <c r="T882" s="66"/>
    </row>
    <row r="883" spans="20:20" ht="18.75" x14ac:dyDescent="0.3">
      <c r="T883" s="66"/>
    </row>
    <row r="884" spans="20:20" ht="18.75" x14ac:dyDescent="0.3">
      <c r="T884" s="66"/>
    </row>
    <row r="885" spans="20:20" ht="18.75" x14ac:dyDescent="0.3">
      <c r="T885" s="66"/>
    </row>
    <row r="886" spans="20:20" ht="18.75" x14ac:dyDescent="0.3">
      <c r="T886" s="66"/>
    </row>
    <row r="887" spans="20:20" ht="18.75" x14ac:dyDescent="0.3">
      <c r="T887" s="66"/>
    </row>
    <row r="888" spans="20:20" ht="18.75" x14ac:dyDescent="0.3">
      <c r="T888" s="66"/>
    </row>
    <row r="889" spans="20:20" ht="18.75" x14ac:dyDescent="0.3">
      <c r="T889" s="66"/>
    </row>
    <row r="890" spans="20:20" ht="18.75" x14ac:dyDescent="0.3">
      <c r="T890" s="66"/>
    </row>
    <row r="891" spans="20:20" ht="18.75" x14ac:dyDescent="0.3">
      <c r="T891" s="66"/>
    </row>
    <row r="892" spans="20:20" ht="18.75" x14ac:dyDescent="0.3">
      <c r="T892" s="66"/>
    </row>
    <row r="893" spans="20:20" ht="18.75" x14ac:dyDescent="0.3">
      <c r="T893" s="66"/>
    </row>
    <row r="894" spans="20:20" ht="18.75" x14ac:dyDescent="0.3">
      <c r="T894" s="66"/>
    </row>
    <row r="895" spans="20:20" ht="18.75" x14ac:dyDescent="0.3">
      <c r="T895" s="66"/>
    </row>
    <row r="896" spans="20:20" ht="18.75" x14ac:dyDescent="0.3">
      <c r="T896" s="66"/>
    </row>
    <row r="897" spans="20:20" ht="18.75" x14ac:dyDescent="0.3">
      <c r="T897" s="66"/>
    </row>
    <row r="898" spans="20:20" ht="18.75" x14ac:dyDescent="0.3">
      <c r="T898" s="66"/>
    </row>
    <row r="899" spans="20:20" ht="18.75" x14ac:dyDescent="0.3">
      <c r="T899" s="66"/>
    </row>
    <row r="900" spans="20:20" ht="18.75" x14ac:dyDescent="0.3">
      <c r="T900" s="66"/>
    </row>
    <row r="901" spans="20:20" ht="18.75" x14ac:dyDescent="0.3">
      <c r="T901" s="66"/>
    </row>
    <row r="902" spans="20:20" ht="18.75" x14ac:dyDescent="0.3">
      <c r="T902" s="66"/>
    </row>
    <row r="903" spans="20:20" ht="18.75" x14ac:dyDescent="0.3">
      <c r="T903" s="66"/>
    </row>
    <row r="904" spans="20:20" ht="18.75" x14ac:dyDescent="0.3">
      <c r="T904" s="66"/>
    </row>
    <row r="905" spans="20:20" ht="18.75" x14ac:dyDescent="0.3">
      <c r="T905" s="66"/>
    </row>
    <row r="906" spans="20:20" ht="18.75" x14ac:dyDescent="0.3">
      <c r="T906" s="66"/>
    </row>
    <row r="907" spans="20:20" ht="18.75" x14ac:dyDescent="0.3">
      <c r="T907" s="66"/>
    </row>
    <row r="908" spans="20:20" ht="18.75" x14ac:dyDescent="0.3">
      <c r="T908" s="66"/>
    </row>
    <row r="909" spans="20:20" ht="18.75" x14ac:dyDescent="0.3">
      <c r="T909" s="66"/>
    </row>
    <row r="910" spans="20:20" ht="18.75" x14ac:dyDescent="0.3">
      <c r="T910" s="66"/>
    </row>
    <row r="911" spans="20:20" ht="18.75" x14ac:dyDescent="0.3">
      <c r="T911" s="66"/>
    </row>
    <row r="912" spans="20:20" ht="18.75" x14ac:dyDescent="0.3">
      <c r="T912" s="66"/>
    </row>
    <row r="913" spans="20:20" ht="18.75" x14ac:dyDescent="0.3">
      <c r="T913" s="66"/>
    </row>
    <row r="914" spans="20:20" ht="18.75" x14ac:dyDescent="0.3">
      <c r="T914" s="66"/>
    </row>
    <row r="915" spans="20:20" ht="18.75" x14ac:dyDescent="0.3">
      <c r="T915" s="66"/>
    </row>
    <row r="916" spans="20:20" ht="18.75" x14ac:dyDescent="0.3">
      <c r="T916" s="66"/>
    </row>
    <row r="917" spans="20:20" ht="18.75" x14ac:dyDescent="0.3">
      <c r="T917" s="66"/>
    </row>
    <row r="918" spans="20:20" ht="18.75" x14ac:dyDescent="0.3">
      <c r="T918" s="66"/>
    </row>
    <row r="919" spans="20:20" ht="18.75" x14ac:dyDescent="0.3">
      <c r="T919" s="66"/>
    </row>
    <row r="920" spans="20:20" ht="18.75" x14ac:dyDescent="0.3">
      <c r="T920" s="66"/>
    </row>
    <row r="921" spans="20:20" ht="18.75" x14ac:dyDescent="0.3">
      <c r="T921" s="66"/>
    </row>
    <row r="922" spans="20:20" ht="18.75" x14ac:dyDescent="0.3">
      <c r="T922" s="66"/>
    </row>
    <row r="923" spans="20:20" ht="18.75" x14ac:dyDescent="0.3">
      <c r="T923" s="66"/>
    </row>
    <row r="924" spans="20:20" ht="18.75" x14ac:dyDescent="0.3">
      <c r="T924" s="66"/>
    </row>
    <row r="925" spans="20:20" ht="18.75" x14ac:dyDescent="0.3">
      <c r="T925" s="66"/>
    </row>
    <row r="926" spans="20:20" ht="18.75" x14ac:dyDescent="0.3">
      <c r="T926" s="66"/>
    </row>
    <row r="927" spans="20:20" ht="18.75" x14ac:dyDescent="0.3">
      <c r="T927" s="66"/>
    </row>
    <row r="928" spans="20:20" ht="18.75" x14ac:dyDescent="0.3">
      <c r="T928" s="66"/>
    </row>
    <row r="929" spans="20:20" ht="18.75" x14ac:dyDescent="0.3">
      <c r="T929" s="66"/>
    </row>
    <row r="930" spans="20:20" ht="18.75" x14ac:dyDescent="0.3">
      <c r="T930" s="66"/>
    </row>
    <row r="931" spans="20:20" ht="18.75" x14ac:dyDescent="0.3">
      <c r="T931" s="66"/>
    </row>
    <row r="932" spans="20:20" ht="18.75" x14ac:dyDescent="0.3">
      <c r="T932" s="66"/>
    </row>
    <row r="933" spans="20:20" ht="18.75" x14ac:dyDescent="0.3">
      <c r="T933" s="66"/>
    </row>
    <row r="934" spans="20:20" ht="18.75" x14ac:dyDescent="0.3">
      <c r="T934" s="66"/>
    </row>
    <row r="935" spans="20:20" ht="18.75" x14ac:dyDescent="0.3">
      <c r="T935" s="66"/>
    </row>
    <row r="936" spans="20:20" ht="18.75" x14ac:dyDescent="0.3">
      <c r="T936" s="66"/>
    </row>
    <row r="937" spans="20:20" ht="18.75" x14ac:dyDescent="0.3">
      <c r="T937" s="66"/>
    </row>
    <row r="938" spans="20:20" ht="18.75" x14ac:dyDescent="0.3">
      <c r="T938" s="66"/>
    </row>
    <row r="939" spans="20:20" ht="18.75" x14ac:dyDescent="0.3">
      <c r="T939" s="66"/>
    </row>
    <row r="940" spans="20:20" ht="18.75" x14ac:dyDescent="0.3">
      <c r="T940" s="66"/>
    </row>
    <row r="941" spans="20:20" ht="18.75" x14ac:dyDescent="0.3">
      <c r="T941" s="66"/>
    </row>
    <row r="942" spans="20:20" ht="18.75" x14ac:dyDescent="0.3">
      <c r="T942" s="66"/>
    </row>
    <row r="943" spans="20:20" ht="18.75" x14ac:dyDescent="0.3">
      <c r="T943" s="66"/>
    </row>
    <row r="944" spans="20:20" ht="18.75" x14ac:dyDescent="0.3">
      <c r="T944" s="66"/>
    </row>
    <row r="945" spans="20:20" ht="18.75" x14ac:dyDescent="0.3">
      <c r="T945" s="66"/>
    </row>
    <row r="946" spans="20:20" ht="18.75" x14ac:dyDescent="0.3">
      <c r="T946" s="66"/>
    </row>
    <row r="947" spans="20:20" ht="18.75" x14ac:dyDescent="0.3">
      <c r="T947" s="66"/>
    </row>
    <row r="948" spans="20:20" ht="18.75" x14ac:dyDescent="0.3">
      <c r="T948" s="66"/>
    </row>
    <row r="949" spans="20:20" ht="18.75" x14ac:dyDescent="0.3">
      <c r="T949" s="66"/>
    </row>
    <row r="950" spans="20:20" ht="18.75" x14ac:dyDescent="0.3">
      <c r="T950" s="66"/>
    </row>
    <row r="951" spans="20:20" ht="18.75" x14ac:dyDescent="0.3">
      <c r="T951" s="66"/>
    </row>
    <row r="952" spans="20:20" ht="18.75" x14ac:dyDescent="0.3">
      <c r="T952" s="66"/>
    </row>
    <row r="953" spans="20:20" ht="18.75" x14ac:dyDescent="0.3">
      <c r="T953" s="66"/>
    </row>
    <row r="954" spans="20:20" ht="18.75" x14ac:dyDescent="0.3">
      <c r="T954" s="66"/>
    </row>
    <row r="955" spans="20:20" ht="18.75" x14ac:dyDescent="0.3">
      <c r="T955" s="66"/>
    </row>
    <row r="956" spans="20:20" ht="18.75" x14ac:dyDescent="0.3">
      <c r="T956" s="66"/>
    </row>
    <row r="957" spans="20:20" ht="18.75" x14ac:dyDescent="0.3">
      <c r="T957" s="66"/>
    </row>
    <row r="958" spans="20:20" ht="18.75" x14ac:dyDescent="0.3">
      <c r="T958" s="66"/>
    </row>
    <row r="959" spans="20:20" ht="18.75" x14ac:dyDescent="0.3">
      <c r="T959" s="66"/>
    </row>
    <row r="960" spans="20:20" ht="18.75" x14ac:dyDescent="0.3">
      <c r="T960" s="66"/>
    </row>
    <row r="961" spans="20:20" ht="18.75" x14ac:dyDescent="0.3">
      <c r="T961" s="66"/>
    </row>
    <row r="962" spans="20:20" ht="18.75" x14ac:dyDescent="0.3">
      <c r="T962" s="66"/>
    </row>
    <row r="963" spans="20:20" ht="18.75" x14ac:dyDescent="0.3">
      <c r="T963" s="66"/>
    </row>
    <row r="964" spans="20:20" ht="18.75" x14ac:dyDescent="0.3">
      <c r="T964" s="66"/>
    </row>
    <row r="965" spans="20:20" ht="18.75" x14ac:dyDescent="0.3">
      <c r="T965" s="66"/>
    </row>
    <row r="966" spans="20:20" ht="18.75" x14ac:dyDescent="0.3">
      <c r="T966" s="66"/>
    </row>
    <row r="967" spans="20:20" ht="18.75" x14ac:dyDescent="0.3">
      <c r="T967" s="66"/>
    </row>
    <row r="968" spans="20:20" ht="18.75" x14ac:dyDescent="0.3">
      <c r="T968" s="66"/>
    </row>
    <row r="969" spans="20:20" ht="18.75" x14ac:dyDescent="0.3">
      <c r="T969" s="66"/>
    </row>
    <row r="970" spans="20:20" ht="18.75" x14ac:dyDescent="0.3">
      <c r="T970" s="66"/>
    </row>
    <row r="971" spans="20:20" ht="18.75" x14ac:dyDescent="0.3">
      <c r="T971" s="66"/>
    </row>
    <row r="972" spans="20:20" ht="18.75" x14ac:dyDescent="0.3">
      <c r="T972" s="66"/>
    </row>
    <row r="973" spans="20:20" ht="18.75" x14ac:dyDescent="0.3">
      <c r="T973" s="66"/>
    </row>
    <row r="974" spans="20:20" ht="18.75" x14ac:dyDescent="0.3">
      <c r="T974" s="66"/>
    </row>
    <row r="975" spans="20:20" ht="18.75" x14ac:dyDescent="0.3">
      <c r="T975" s="66"/>
    </row>
    <row r="976" spans="20:20" ht="18.75" x14ac:dyDescent="0.3">
      <c r="T976" s="66"/>
    </row>
    <row r="977" spans="20:20" ht="18.75" x14ac:dyDescent="0.3">
      <c r="T977" s="66"/>
    </row>
    <row r="978" spans="20:20" ht="18.75" x14ac:dyDescent="0.3">
      <c r="T978" s="66"/>
    </row>
    <row r="979" spans="20:20" ht="18.75" x14ac:dyDescent="0.3">
      <c r="T979" s="66"/>
    </row>
    <row r="980" spans="20:20" ht="18.75" x14ac:dyDescent="0.3">
      <c r="T980" s="66"/>
    </row>
    <row r="981" spans="20:20" ht="18.75" x14ac:dyDescent="0.3">
      <c r="T981" s="66"/>
    </row>
    <row r="982" spans="20:20" ht="18.75" x14ac:dyDescent="0.3">
      <c r="T982" s="66"/>
    </row>
    <row r="983" spans="20:20" ht="18.75" x14ac:dyDescent="0.3">
      <c r="T983" s="66"/>
    </row>
    <row r="984" spans="20:20" ht="18.75" x14ac:dyDescent="0.3">
      <c r="T984" s="66"/>
    </row>
    <row r="985" spans="20:20" ht="18.75" x14ac:dyDescent="0.3">
      <c r="T985" s="66"/>
    </row>
    <row r="986" spans="20:20" ht="18.75" x14ac:dyDescent="0.3">
      <c r="T986" s="66"/>
    </row>
    <row r="987" spans="20:20" ht="18.75" x14ac:dyDescent="0.3">
      <c r="T987" s="66"/>
    </row>
    <row r="988" spans="20:20" ht="18.75" x14ac:dyDescent="0.3">
      <c r="T988" s="66"/>
    </row>
    <row r="989" spans="20:20" ht="18.75" x14ac:dyDescent="0.3">
      <c r="T989" s="66"/>
    </row>
    <row r="990" spans="20:20" ht="18.75" x14ac:dyDescent="0.3">
      <c r="T990" s="66"/>
    </row>
    <row r="991" spans="20:20" ht="18.75" x14ac:dyDescent="0.3">
      <c r="T991" s="66"/>
    </row>
    <row r="992" spans="20:20" ht="18.75" x14ac:dyDescent="0.3">
      <c r="T992" s="66"/>
    </row>
    <row r="993" spans="20:20" ht="18.75" x14ac:dyDescent="0.3">
      <c r="T993" s="66"/>
    </row>
    <row r="994" spans="20:20" ht="18.75" x14ac:dyDescent="0.3">
      <c r="T994" s="66"/>
    </row>
    <row r="995" spans="20:20" ht="18.75" x14ac:dyDescent="0.3">
      <c r="T995" s="66"/>
    </row>
    <row r="996" spans="20:20" ht="18.75" x14ac:dyDescent="0.3">
      <c r="T996" s="66"/>
    </row>
    <row r="997" spans="20:20" ht="18.75" x14ac:dyDescent="0.3">
      <c r="T997" s="66"/>
    </row>
    <row r="998" spans="20:20" ht="18.75" x14ac:dyDescent="0.3">
      <c r="T998" s="66"/>
    </row>
    <row r="999" spans="20:20" ht="18.75" x14ac:dyDescent="0.3">
      <c r="T999" s="66"/>
    </row>
    <row r="1000" spans="20:20" ht="18.75" x14ac:dyDescent="0.3">
      <c r="T1000" s="66"/>
    </row>
    <row r="1001" spans="20:20" ht="18.75" x14ac:dyDescent="0.3">
      <c r="T1001" s="66"/>
    </row>
    <row r="1002" spans="20:20" ht="18.75" x14ac:dyDescent="0.3">
      <c r="T1002" s="66"/>
    </row>
    <row r="1003" spans="20:20" ht="18.75" x14ac:dyDescent="0.3">
      <c r="T1003" s="66"/>
    </row>
    <row r="1004" spans="20:20" ht="18.75" x14ac:dyDescent="0.3">
      <c r="T1004" s="66"/>
    </row>
    <row r="1005" spans="20:20" ht="18.75" x14ac:dyDescent="0.3">
      <c r="T1005" s="66"/>
    </row>
    <row r="1006" spans="20:20" ht="18.75" x14ac:dyDescent="0.3">
      <c r="T1006" s="66"/>
    </row>
    <row r="1007" spans="20:20" ht="18.75" x14ac:dyDescent="0.3">
      <c r="T1007" s="66"/>
    </row>
    <row r="1008" spans="20:20" ht="18.75" x14ac:dyDescent="0.3">
      <c r="T1008" s="66"/>
    </row>
    <row r="1009" spans="20:20" ht="18.75" x14ac:dyDescent="0.3">
      <c r="T1009" s="66"/>
    </row>
    <row r="1010" spans="20:20" ht="18.75" x14ac:dyDescent="0.3">
      <c r="T1010" s="66"/>
    </row>
    <row r="1011" spans="20:20" ht="18.75" x14ac:dyDescent="0.3">
      <c r="T1011" s="66"/>
    </row>
    <row r="1012" spans="20:20" ht="18.75" x14ac:dyDescent="0.3">
      <c r="T1012" s="66"/>
    </row>
    <row r="1013" spans="20:20" ht="18.75" x14ac:dyDescent="0.3">
      <c r="T1013" s="66"/>
    </row>
    <row r="1014" spans="20:20" ht="18.75" x14ac:dyDescent="0.3">
      <c r="T1014" s="66"/>
    </row>
    <row r="1015" spans="20:20" ht="18.75" x14ac:dyDescent="0.3">
      <c r="T1015" s="66"/>
    </row>
    <row r="1016" spans="20:20" ht="18.75" x14ac:dyDescent="0.3">
      <c r="T1016" s="66"/>
    </row>
    <row r="1017" spans="20:20" ht="18.75" x14ac:dyDescent="0.3">
      <c r="T1017" s="66"/>
    </row>
    <row r="1018" spans="20:20" ht="18.75" x14ac:dyDescent="0.3">
      <c r="T1018" s="66"/>
    </row>
    <row r="1019" spans="20:20" ht="18.75" x14ac:dyDescent="0.3">
      <c r="T1019" s="66"/>
    </row>
    <row r="1020" spans="20:20" ht="18.75" x14ac:dyDescent="0.3">
      <c r="T1020" s="66"/>
    </row>
    <row r="1021" spans="20:20" ht="18.75" x14ac:dyDescent="0.3">
      <c r="T1021" s="66"/>
    </row>
    <row r="1022" spans="20:20" ht="18.75" x14ac:dyDescent="0.3">
      <c r="T1022" s="66"/>
    </row>
    <row r="1023" spans="20:20" ht="18.75" x14ac:dyDescent="0.3">
      <c r="T1023" s="66"/>
    </row>
    <row r="1024" spans="20:20" ht="18.75" x14ac:dyDescent="0.3">
      <c r="T1024" s="66"/>
    </row>
    <row r="1025" spans="20:20" ht="18.75" x14ac:dyDescent="0.3">
      <c r="T1025" s="66"/>
    </row>
    <row r="1026" spans="20:20" ht="18.75" x14ac:dyDescent="0.3">
      <c r="T1026" s="66"/>
    </row>
    <row r="1027" spans="20:20" ht="18.75" x14ac:dyDescent="0.3">
      <c r="T1027" s="66"/>
    </row>
    <row r="1028" spans="20:20" ht="18.75" x14ac:dyDescent="0.3">
      <c r="T1028" s="66"/>
    </row>
    <row r="1029" spans="20:20" ht="18.75" x14ac:dyDescent="0.3">
      <c r="T1029" s="66"/>
    </row>
    <row r="1030" spans="20:20" ht="18.75" x14ac:dyDescent="0.3">
      <c r="T1030" s="66"/>
    </row>
    <row r="1031" spans="20:20" ht="18.75" x14ac:dyDescent="0.3">
      <c r="T1031" s="66"/>
    </row>
    <row r="1032" spans="20:20" ht="18.75" x14ac:dyDescent="0.3">
      <c r="T1032" s="66"/>
    </row>
    <row r="1033" spans="20:20" ht="18.75" x14ac:dyDescent="0.3">
      <c r="T1033" s="66"/>
    </row>
    <row r="1034" spans="20:20" ht="18.75" x14ac:dyDescent="0.3">
      <c r="T1034" s="66"/>
    </row>
    <row r="1035" spans="20:20" ht="18.75" x14ac:dyDescent="0.3">
      <c r="T1035" s="66"/>
    </row>
    <row r="1036" spans="20:20" ht="18.75" x14ac:dyDescent="0.3">
      <c r="T1036" s="66"/>
    </row>
    <row r="1037" spans="20:20" ht="18.75" x14ac:dyDescent="0.3">
      <c r="T1037" s="66"/>
    </row>
    <row r="1038" spans="20:20" ht="18.75" x14ac:dyDescent="0.3">
      <c r="T1038" s="66"/>
    </row>
    <row r="1039" spans="20:20" ht="18.75" x14ac:dyDescent="0.3">
      <c r="T1039" s="66"/>
    </row>
    <row r="1040" spans="20:20" ht="18.75" x14ac:dyDescent="0.3">
      <c r="T1040" s="66"/>
    </row>
    <row r="1041" spans="20:20" ht="18.75" x14ac:dyDescent="0.3">
      <c r="T1041" s="66"/>
    </row>
    <row r="1042" spans="20:20" ht="18.75" x14ac:dyDescent="0.3">
      <c r="T1042" s="66"/>
    </row>
    <row r="1043" spans="20:20" ht="18.75" x14ac:dyDescent="0.3">
      <c r="T1043" s="66"/>
    </row>
    <row r="1044" spans="20:20" ht="18.75" x14ac:dyDescent="0.3">
      <c r="T1044" s="66"/>
    </row>
    <row r="1045" spans="20:20" ht="18.75" x14ac:dyDescent="0.3">
      <c r="T1045" s="66"/>
    </row>
    <row r="1046" spans="20:20" ht="18.75" x14ac:dyDescent="0.3">
      <c r="T1046" s="66"/>
    </row>
    <row r="1047" spans="20:20" ht="18.75" x14ac:dyDescent="0.3">
      <c r="T1047" s="66"/>
    </row>
    <row r="1048" spans="20:20" ht="18.75" x14ac:dyDescent="0.3">
      <c r="T1048" s="66"/>
    </row>
    <row r="1049" spans="20:20" ht="18.75" x14ac:dyDescent="0.3">
      <c r="T1049" s="66"/>
    </row>
    <row r="1050" spans="20:20" ht="18.75" x14ac:dyDescent="0.3">
      <c r="T1050" s="66"/>
    </row>
    <row r="1051" spans="20:20" ht="18.75" x14ac:dyDescent="0.3">
      <c r="T1051" s="66"/>
    </row>
    <row r="1052" spans="20:20" ht="18.75" x14ac:dyDescent="0.3">
      <c r="T1052" s="66"/>
    </row>
    <row r="1053" spans="20:20" ht="18.75" x14ac:dyDescent="0.3">
      <c r="T1053" s="66"/>
    </row>
    <row r="1054" spans="20:20" ht="18.75" x14ac:dyDescent="0.3">
      <c r="T1054" s="66"/>
    </row>
    <row r="1055" spans="20:20" ht="18.75" x14ac:dyDescent="0.3">
      <c r="T1055" s="66"/>
    </row>
    <row r="1056" spans="20:20" ht="18.75" x14ac:dyDescent="0.3">
      <c r="T1056" s="66"/>
    </row>
    <row r="1057" spans="20:20" ht="18.75" x14ac:dyDescent="0.3">
      <c r="T1057" s="66"/>
    </row>
    <row r="1058" spans="20:20" ht="18.75" x14ac:dyDescent="0.3">
      <c r="T1058" s="66"/>
    </row>
    <row r="1059" spans="20:20" ht="18.75" x14ac:dyDescent="0.3">
      <c r="T1059" s="66"/>
    </row>
    <row r="1060" spans="20:20" ht="18.75" x14ac:dyDescent="0.3">
      <c r="T1060" s="66"/>
    </row>
    <row r="1061" spans="20:20" ht="18.75" x14ac:dyDescent="0.3">
      <c r="T1061" s="66"/>
    </row>
    <row r="1062" spans="20:20" ht="18.75" x14ac:dyDescent="0.3">
      <c r="T1062" s="66"/>
    </row>
    <row r="1063" spans="20:20" ht="18.75" x14ac:dyDescent="0.3">
      <c r="T1063" s="66"/>
    </row>
    <row r="1064" spans="20:20" ht="18.75" x14ac:dyDescent="0.3">
      <c r="T1064" s="66"/>
    </row>
    <row r="1065" spans="20:20" ht="18.75" x14ac:dyDescent="0.3">
      <c r="T1065" s="66"/>
    </row>
    <row r="1066" spans="20:20" ht="18.75" x14ac:dyDescent="0.3">
      <c r="T1066" s="66"/>
    </row>
    <row r="1067" spans="20:20" ht="18.75" x14ac:dyDescent="0.3">
      <c r="T1067" s="66"/>
    </row>
    <row r="1068" spans="20:20" ht="18.75" x14ac:dyDescent="0.3">
      <c r="T1068" s="66"/>
    </row>
    <row r="1069" spans="20:20" ht="18.75" x14ac:dyDescent="0.3">
      <c r="T1069" s="66"/>
    </row>
    <row r="1070" spans="20:20" ht="18.75" x14ac:dyDescent="0.3">
      <c r="T1070" s="66"/>
    </row>
    <row r="1071" spans="20:20" ht="18.75" x14ac:dyDescent="0.3">
      <c r="T1071" s="66"/>
    </row>
    <row r="1072" spans="20:20" ht="18.75" x14ac:dyDescent="0.3">
      <c r="T1072" s="66"/>
    </row>
    <row r="1073" spans="20:20" ht="18.75" x14ac:dyDescent="0.3">
      <c r="T1073" s="66"/>
    </row>
    <row r="1074" spans="20:20" ht="18.75" x14ac:dyDescent="0.3">
      <c r="T1074" s="66"/>
    </row>
    <row r="1075" spans="20:20" ht="18.75" x14ac:dyDescent="0.3">
      <c r="T1075" s="66"/>
    </row>
    <row r="1076" spans="20:20" ht="18.75" x14ac:dyDescent="0.3">
      <c r="T1076" s="66"/>
    </row>
    <row r="1077" spans="20:20" ht="18.75" x14ac:dyDescent="0.3">
      <c r="T1077" s="66"/>
    </row>
    <row r="1078" spans="20:20" ht="18.75" x14ac:dyDescent="0.3">
      <c r="T1078" s="66"/>
    </row>
    <row r="1079" spans="20:20" ht="18.75" x14ac:dyDescent="0.3">
      <c r="T1079" s="66"/>
    </row>
    <row r="1080" spans="20:20" ht="18.75" x14ac:dyDescent="0.3">
      <c r="T1080" s="66"/>
    </row>
    <row r="1081" spans="20:20" ht="18.75" x14ac:dyDescent="0.3">
      <c r="T1081" s="66"/>
    </row>
    <row r="1082" spans="20:20" ht="18.75" x14ac:dyDescent="0.3">
      <c r="T1082" s="66"/>
    </row>
    <row r="1083" spans="20:20" ht="18.75" x14ac:dyDescent="0.3">
      <c r="T1083" s="66"/>
    </row>
    <row r="1084" spans="20:20" ht="18.75" x14ac:dyDescent="0.3">
      <c r="T1084" s="66"/>
    </row>
    <row r="1085" spans="20:20" ht="18.75" x14ac:dyDescent="0.3">
      <c r="T1085" s="66"/>
    </row>
    <row r="1086" spans="20:20" ht="18.75" x14ac:dyDescent="0.3">
      <c r="T1086" s="66"/>
    </row>
    <row r="1087" spans="20:20" ht="18.75" x14ac:dyDescent="0.3">
      <c r="T1087" s="66"/>
    </row>
    <row r="1088" spans="20:20" ht="18.75" x14ac:dyDescent="0.3">
      <c r="T1088" s="66"/>
    </row>
    <row r="1089" spans="20:20" ht="18.75" x14ac:dyDescent="0.3">
      <c r="T1089" s="66"/>
    </row>
    <row r="1090" spans="20:20" ht="18.75" x14ac:dyDescent="0.3">
      <c r="T1090" s="66"/>
    </row>
    <row r="1091" spans="20:20" ht="18.75" x14ac:dyDescent="0.3">
      <c r="T1091" s="66"/>
    </row>
    <row r="1092" spans="20:20" ht="18.75" x14ac:dyDescent="0.3">
      <c r="T1092" s="66"/>
    </row>
    <row r="1093" spans="20:20" ht="18.75" x14ac:dyDescent="0.3">
      <c r="T1093" s="66"/>
    </row>
    <row r="1094" spans="20:20" ht="18.75" x14ac:dyDescent="0.3">
      <c r="T1094" s="66"/>
    </row>
    <row r="1095" spans="20:20" ht="18.75" x14ac:dyDescent="0.3">
      <c r="T1095" s="66"/>
    </row>
    <row r="1096" spans="20:20" ht="18.75" x14ac:dyDescent="0.3">
      <c r="T1096" s="66"/>
    </row>
    <row r="1097" spans="20:20" ht="18.75" x14ac:dyDescent="0.3">
      <c r="T1097" s="66"/>
    </row>
    <row r="1098" spans="20:20" ht="18.75" x14ac:dyDescent="0.3">
      <c r="T1098" s="66"/>
    </row>
    <row r="1099" spans="20:20" ht="18.75" x14ac:dyDescent="0.3">
      <c r="T1099" s="66"/>
    </row>
    <row r="1100" spans="20:20" ht="18.75" x14ac:dyDescent="0.3">
      <c r="T1100" s="66"/>
    </row>
    <row r="1101" spans="20:20" ht="18.75" x14ac:dyDescent="0.3">
      <c r="T1101" s="66"/>
    </row>
    <row r="1102" spans="20:20" ht="18.75" x14ac:dyDescent="0.3">
      <c r="T1102" s="66"/>
    </row>
    <row r="1103" spans="20:20" ht="18.75" x14ac:dyDescent="0.3">
      <c r="T1103" s="66"/>
    </row>
    <row r="1104" spans="20:20" ht="18.75" x14ac:dyDescent="0.3">
      <c r="T1104" s="66"/>
    </row>
    <row r="1105" spans="20:20" ht="18.75" x14ac:dyDescent="0.3">
      <c r="T1105" s="66"/>
    </row>
    <row r="1106" spans="20:20" ht="18.75" x14ac:dyDescent="0.3">
      <c r="T1106" s="66"/>
    </row>
    <row r="1107" spans="20:20" ht="18.75" x14ac:dyDescent="0.3">
      <c r="T1107" s="66"/>
    </row>
    <row r="1108" spans="20:20" ht="18.75" x14ac:dyDescent="0.3">
      <c r="T1108" s="66"/>
    </row>
    <row r="1109" spans="20:20" ht="18.75" x14ac:dyDescent="0.3">
      <c r="T1109" s="66"/>
    </row>
    <row r="1110" spans="20:20" ht="18.75" x14ac:dyDescent="0.3">
      <c r="T1110" s="66"/>
    </row>
    <row r="1111" spans="20:20" ht="18.75" x14ac:dyDescent="0.3">
      <c r="T1111" s="66"/>
    </row>
    <row r="1112" spans="20:20" ht="18.75" x14ac:dyDescent="0.3">
      <c r="T1112" s="66"/>
    </row>
    <row r="1113" spans="20:20" ht="18.75" x14ac:dyDescent="0.3">
      <c r="T1113" s="66"/>
    </row>
    <row r="1114" spans="20:20" ht="18.75" x14ac:dyDescent="0.3">
      <c r="T1114" s="66"/>
    </row>
    <row r="1115" spans="20:20" ht="18.75" x14ac:dyDescent="0.3">
      <c r="T1115" s="66"/>
    </row>
    <row r="1116" spans="20:20" ht="18.75" x14ac:dyDescent="0.3">
      <c r="T1116" s="66"/>
    </row>
    <row r="1117" spans="20:20" ht="18.75" x14ac:dyDescent="0.3">
      <c r="T1117" s="66"/>
    </row>
    <row r="1118" spans="20:20" ht="18.75" x14ac:dyDescent="0.3">
      <c r="T1118" s="66"/>
    </row>
    <row r="1119" spans="20:20" ht="18.75" x14ac:dyDescent="0.3">
      <c r="T1119" s="66"/>
    </row>
    <row r="1120" spans="20:20" ht="18.75" x14ac:dyDescent="0.3">
      <c r="T1120" s="66"/>
    </row>
    <row r="1121" spans="20:20" ht="18.75" x14ac:dyDescent="0.3">
      <c r="T1121" s="66"/>
    </row>
    <row r="1122" spans="20:20" ht="18.75" x14ac:dyDescent="0.3">
      <c r="T1122" s="66"/>
    </row>
  </sheetData>
  <sheetProtection algorithmName="SHA-512" hashValue="cL/b65jnlbQCVAJti5bdN/v9Ae52/nGkXo6udTOrHYsBuqnT9pH8Q45H7lDWPy7Wk6cChNcI2jvcSrezQq1EuQ==" saltValue="TDzyskIS65RFLDVsUQOXAQ==" spinCount="100000" sheet="1" objects="1" scenarios="1"/>
  <autoFilter ref="T26:W56" xr:uid="{DD257137-319E-4B7D-BCD7-04F56C224348}">
    <sortState xmlns:xlrd2="http://schemas.microsoft.com/office/spreadsheetml/2017/richdata2" ref="T27:W56">
      <sortCondition ref="T27:T56"/>
      <sortCondition ref="V27:V56"/>
    </sortState>
  </autoFilter>
  <sortState xmlns:xlrd2="http://schemas.microsoft.com/office/spreadsheetml/2017/richdata2" ref="T28:W56">
    <sortCondition ref="V28:V56"/>
    <sortCondition ref="T28:T56"/>
  </sortState>
  <phoneticPr fontId="7" type="noConversion"/>
  <hyperlinks>
    <hyperlink ref="F88" r:id="rId1" display="6670.37" xr:uid="{C2A34925-A9D9-4C64-B705-7550B570A05B}"/>
    <hyperlink ref="G88" r:id="rId2" display="7380.67" xr:uid="{32082B39-856F-416B-B7AD-F201655290C5}"/>
    <hyperlink ref="H88" r:id="rId3" display="8054.80" xr:uid="{0084A71F-62AC-4E6B-B2D7-1543F8CFDD1B}"/>
    <hyperlink ref="I88" r:id="rId4" display="8496.92" xr:uid="{729DE1DE-71ED-4488-8E2D-766DB62FEE1B}"/>
    <hyperlink ref="J88" r:id="rId5" display="8605.68" xr:uid="{5F2E6985-C118-415F-AF0F-F6A6363F2E3D}"/>
    <hyperlink ref="F89" r:id="rId6" display="5504.26" xr:uid="{46201E28-EE40-4FD7-B050-8ECD6D4B19D6}"/>
    <hyperlink ref="G89" r:id="rId7" display="5902.04" xr:uid="{98C92416-D970-4110-BAE1-9C74035B4663}"/>
    <hyperlink ref="H89" r:id="rId8" display="6112.24" xr:uid="{F4AD24DE-2FD6-4A30-BE6F-48BCEA65B548}"/>
    <hyperlink ref="I89" r:id="rId9" display="6858.84" xr:uid="{3F3A40A9-CC72-4851-A933-102A33B27799}"/>
    <hyperlink ref="J89" r:id="rId10" display="7424.19" xr:uid="{0C8B8351-9D52-48DF-8A34-BAA11EF36E75}"/>
    <hyperlink ref="F90" r:id="rId11" display="5003.49" xr:uid="{3E8A0F20-E8C6-4495-91D0-123249D19F14}"/>
    <hyperlink ref="G90" r:id="rId12" display="5365.66" xr:uid="{37713EC0-8B2D-4DAD-98EC-5D73845F8D7C}"/>
    <hyperlink ref="H90" r:id="rId13" display="5662.85" xr:uid="{4A4CF69A-A9EE-444A-9F23-84174C09B6C1}"/>
    <hyperlink ref="I90" r:id="rId14" display="6112.24" xr:uid="{49622C4C-3774-45BE-BB24-94A918CED1B8}"/>
    <hyperlink ref="J90" r:id="rId15" display="6800.81" xr:uid="{5D386CCE-5777-4D07-BCE7-396E05A4C54B}"/>
    <hyperlink ref="G91" r:id="rId16" display="4967.01" xr:uid="{6FADA38D-2811-435E-8077-198A51046C08}"/>
    <hyperlink ref="H91" r:id="rId17" display="5220.71" xr:uid="{2FAA92D1-A11D-48F0-AC0C-78E2BBD86EFA}"/>
    <hyperlink ref="I91" r:id="rId18" display="6112.24" xr:uid="{586963FE-A594-4DE7-A121-0BA7A4355A4D}"/>
    <hyperlink ref="J91" r:id="rId19" display="6800.81" xr:uid="{A07BDCBF-D328-42B9-8CB8-54605AF8C4A3}"/>
    <hyperlink ref="F92" r:id="rId20" display="4629.74" xr:uid="{6F28E874-0E6A-4562-9FCC-63BCC469D5CB}"/>
    <hyperlink ref="G92" r:id="rId21" display="4967.01" xr:uid="{0E2EDC9A-BBBC-4DD2-89FC-DBF6A31D3F58}"/>
    <hyperlink ref="H92" r:id="rId22" display="5220.71" xr:uid="{818CF757-EA7F-481B-8EBE-2813B1311CD1}"/>
    <hyperlink ref="I92" r:id="rId23" display="5713.58" xr:uid="{4F42DBF9-5DA8-434D-8295-8F412625D2B4}"/>
    <hyperlink ref="J92" r:id="rId24" display="6394.91" xr:uid="{64F7BC4B-1977-4552-B603-C087AA48FAA3}"/>
    <hyperlink ref="F93" r:id="rId25" display="4193.48" xr:uid="{659F1133-342B-43A8-993B-884A645FE746}"/>
    <hyperlink ref="G93" r:id="rId26" display="4474.13" xr:uid="{9C095735-D219-45E8-A0DE-2D8BA1E72DD2}"/>
    <hyperlink ref="H93" r:id="rId27" display="5068.49" xr:uid="{8198BBBE-DA6E-4986-9F16-19F995EB3355}"/>
    <hyperlink ref="I93" r:id="rId28" display="5590.37" xr:uid="{8C15B52D-EBB1-404F-90E4-847AD3F0F524}"/>
    <hyperlink ref="J93" r:id="rId29" display="6264.45" xr:uid="{A883AB4E-B352-4783-8415-9EA259C5E526}"/>
    <hyperlink ref="F94" r:id="rId30" display="4064.54" xr:uid="{4FE47CAA-93BA-44CB-94F0-9B8252FF9B9E}"/>
    <hyperlink ref="G94" r:id="rId31" display="4323.79" xr:uid="{AB105ECC-C203-49A8-8EAA-48209116BD7F}"/>
    <hyperlink ref="H94" r:id="rId32" display="4619.10" xr:uid="{3CEC867A-D6F1-44AC-A23C-3DF951DB5809}"/>
    <hyperlink ref="I94" r:id="rId33" display="5068.49" xr:uid="{8F2B4DF3-DDE8-4944-BB51-3C278EF8A967}"/>
    <hyperlink ref="J94" r:id="rId34" display="5720.84" xr:uid="{DE03C65A-2CAF-4107-A846-D423F23FC15D}"/>
    <hyperlink ref="F95" r:id="rId35" display="3928.42" xr:uid="{4B8E4FDD-7479-4EF1-B74B-72A78B019A8B}"/>
    <hyperlink ref="G95" r:id="rId36" display="4182.83" xr:uid="{A2B3E7E0-FB11-4E1F-A1F8-5184DD94424B}"/>
    <hyperlink ref="H95" r:id="rId37" display="4474.13" xr:uid="{0C360581-EF66-414A-BD93-195DFBDC9E14}"/>
    <hyperlink ref="I95" r:id="rId38" display="4771.29" xr:uid="{020E183E-E9A1-430B-A6BF-9FF1DBBB9981}"/>
    <hyperlink ref="J95" r:id="rId39" display="5336.70" xr:uid="{00D0BD28-8B32-4B68-B31F-503312BB6F83}"/>
    <hyperlink ref="F96" r:id="rId40" display="3520.10" xr:uid="{C6E205D6-820E-4205-A3E7-51AA00486571}"/>
    <hyperlink ref="G96" r:id="rId41" display="3765.38" xr:uid="{806220E8-0862-403F-A53D-CAAA6799FE14}"/>
    <hyperlink ref="H96" r:id="rId42" display="3925.17" xr:uid="{7E31A27C-9A6E-4603-9FD8-0352DA30073A}"/>
    <hyperlink ref="I96" r:id="rId43" display="4366.72" xr:uid="{1B00515F-58E9-47C2-9FDC-C2849DF86C76}"/>
    <hyperlink ref="J96" r:id="rId44" display="4742.32" xr:uid="{E7A7204E-E88C-4D16-A9A2-A203AD2A06E7}"/>
    <hyperlink ref="F97" r:id="rId45" display="3520.10" xr:uid="{97F88750-6620-42FF-BBEB-1002124576E4}"/>
    <hyperlink ref="G97" r:id="rId46" display="3765.38" xr:uid="{CC239AA0-B4BF-4F18-A9E7-A4A127DA2B3A}"/>
    <hyperlink ref="H97" r:id="rId47" display="3818.66" xr:uid="{A68401DB-889D-433A-9DF3-1F0FFDEF2E84}"/>
    <hyperlink ref="I97" r:id="rId48" display="3925.17" xr:uid="{EBCD5BB6-C0E9-4817-B40A-55BDABF8DFE6}"/>
    <hyperlink ref="J97" r:id="rId49" display="4366.72" xr:uid="{8D9BB024-5E0E-4954-ABA9-C2774E5AB708}"/>
    <hyperlink ref="F98" r:id="rId50" display="3319.52" xr:uid="{87852B13-A5F4-42F4-8208-37CAAC26D441}"/>
    <hyperlink ref="G98" r:id="rId51" display="3559.02" xr:uid="{984FCDBC-FADB-41E2-B365-F9046AE7E04E}"/>
    <hyperlink ref="H98" r:id="rId52" display="3692.14" xr:uid="{22A58392-C297-49C8-B5E2-1049E9EA5E93}"/>
    <hyperlink ref="I98" r:id="rId53" display="3818.66" xr:uid="{C9A3952B-EBB8-41F8-8F54-61E3F24A08FF}"/>
    <hyperlink ref="J98" r:id="rId54" display="3958.47" xr:uid="{D6897293-5CAA-42B6-A076-7F3B28249C0B}"/>
    <hyperlink ref="F99" r:id="rId55" display="3135.83" xr:uid="{1B2789D2-D254-4800-8BC7-03545CCD0AEB}"/>
    <hyperlink ref="G99" r:id="rId56" display="3369.72" xr:uid="{FD0F00A5-FC43-406A-9571-D9D93B1020E0}"/>
    <hyperlink ref="H99" r:id="rId57" display="3545.69" xr:uid="{313E81BE-79DD-4D47-B789-8AC65BE691D2}"/>
    <hyperlink ref="I99" r:id="rId58" display="3678.84" xr:uid="{B79D1739-DE4D-4826-962F-E0D121BF5807}"/>
    <hyperlink ref="J99" r:id="rId59" display="3785.37" xr:uid="{09C240E3-5997-48A6-A4E2-C4883F5A5F44}"/>
    <hyperlink ref="F100" r:id="rId60" display="3086.57" xr:uid="{06139A19-9316-4B4B-A090-62F0E20732AD}"/>
    <hyperlink ref="G100" r:id="rId61" display="3318.08" xr:uid="{3E17F692-788E-48CC-A50B-6C1224AF1A22}"/>
    <hyperlink ref="H100" r:id="rId62" display="3447.20" xr:uid="{EC090834-D2F3-49FC-A3F3-D694C05DECC0}"/>
    <hyperlink ref="I100" r:id="rId63" display="3578.99" xr:uid="{0DFBA258-CB8D-4B3A-84D9-39161742BC08}"/>
    <hyperlink ref="J100" r:id="rId64" display="3665.52" xr:uid="{E1E5C240-6105-4716-A3D1-561278DD0CD1}"/>
    <hyperlink ref="F101" r:id="rId65" display="2973.97" xr:uid="{C909E22F-7691-4B72-AF75-BD7EB15C03E2}"/>
    <hyperlink ref="G101" r:id="rId66" display="3201.87" xr:uid="{DD48ADC3-DACB-4F4D-BE29-27F0EDDA0D25}"/>
    <hyperlink ref="H101" r:id="rId67" display="3330.99" xr:uid="{41EA1235-C5E0-4AF0-B3AF-5090B5939DCF}"/>
    <hyperlink ref="I101" r:id="rId68" display="3453.66" xr:uid="{672290A7-AE15-4EC6-B0EA-8C47D44BFE9F}"/>
    <hyperlink ref="J101" r:id="rId69" display="3552.34" xr:uid="{214484E2-D672-42B8-92CF-8D8B7B2FF63A}"/>
    <hyperlink ref="F102" r:id="rId70" display="2849.24" xr:uid="{B97570B4-E245-4069-8EFD-4E2BC89F3E72}"/>
    <hyperlink ref="G102" r:id="rId71" display="3079.22" xr:uid="{6D4AA7BD-1EF5-4DA0-A414-A80DD14B430C}"/>
    <hyperlink ref="H102" r:id="rId72" display="3240.61" xr:uid="{F736D75E-1EB8-43A3-882C-BD99B279F1AC}"/>
    <hyperlink ref="I102" r:id="rId73" display="3330.99" xr:uid="{F336FABC-B09C-4B9A-8AB2-56B609979C00}"/>
    <hyperlink ref="J102" r:id="rId74" display="3421.39" xr:uid="{1F52377C-63F6-4D4B-A573-CE3F9C93C4A2}"/>
    <hyperlink ref="F103" r:id="rId75" display="2815.57" xr:uid="{BC2DC355-EC27-4F07-BF28-C0F0E2A70854}"/>
    <hyperlink ref="G103" r:id="rId76" display="3040.47" xr:uid="{2AE100EA-D46B-47D6-A791-7B892B6A65CB}"/>
    <hyperlink ref="H103" r:id="rId77" display="3105.03" xr:uid="{6FEB7A73-92FE-4AE3-B91C-712A4964C35C}"/>
    <hyperlink ref="I103" r:id="rId78" display="3208.32" xr:uid="{44D34401-EBF8-4740-BCEE-790848C6C199}"/>
    <hyperlink ref="J103" r:id="rId79" display="3292.25" xr:uid="{4C18844F-565D-45BA-A5D6-E498396CC0F8}"/>
    <hyperlink ref="F104" r:id="rId80" display="2711.20" xr:uid="{7697CE13-508D-4132-B89E-62C329E28176}"/>
    <hyperlink ref="G104" r:id="rId81" display="2930.72" xr:uid="{75BC6C37-A591-4E40-A852-250CF7026B16}"/>
    <hyperlink ref="H104" r:id="rId82" display="3014.64" xr:uid="{171A8163-A9D0-4DE5-8EB5-527029821ECC}"/>
    <hyperlink ref="I104" r:id="rId83" display="3117.96" xr:uid="{FCD858AD-B126-4182-A427-D1A0D5E89455}"/>
    <hyperlink ref="J104" r:id="rId84" display="3188.97" xr:uid="{9B9657DF-4661-48FB-A130-9294270AAFB1}"/>
    <hyperlink ref="F105" r:id="rId85" display="2642.84" xr:uid="{49142E9A-8F89-48E0-B7A0-D2DDBC0BEBE0}"/>
    <hyperlink ref="G105" r:id="rId86" display="2853.24" xr:uid="{E05B17EC-69D6-4E7B-9BA4-7583189E1594}"/>
    <hyperlink ref="H105" r:id="rId87" display="2917.80" xr:uid="{3EF13447-E31C-4ED9-8B79-B752A0B0515D}"/>
    <hyperlink ref="I105" r:id="rId88" display="2982.36" xr:uid="{93C1DA9F-1EC9-4B43-8E55-7D67D1DF953C}"/>
    <hyperlink ref="J105" r:id="rId89" display="3130.84" xr:uid="{5E31B321-FAF8-4C2E-8DB6-7DC67345B20A}"/>
    <hyperlink ref="G106" r:id="rId90" display="2434.49" xr:uid="{592D024D-C6C9-450C-A524-02380E206EDB}"/>
    <hyperlink ref="H106" r:id="rId91" display="2465.06" xr:uid="{8DC17B41-1798-4088-9E91-5CFA4D7B8E1B}"/>
    <hyperlink ref="I106" r:id="rId92" display="2501.78" xr:uid="{79B8ABEB-AFC8-49B2-97A5-3DFE539CE93A}"/>
    <hyperlink ref="J106" r:id="rId93" display="2538.51" xr:uid="{7D492CCC-4773-430B-BDAA-8EC6C5C0E4CF}"/>
    <hyperlink ref="K105" r:id="rId94" display="3285.81" xr:uid="{9358CF35-C633-4A8D-8F91-E3A63AFAA97D}"/>
    <hyperlink ref="K104" r:id="rId95" display="3285.81" xr:uid="{3C8ABF70-FF87-4EB9-BB04-2403C8548214}"/>
    <hyperlink ref="K103" r:id="rId96" display="3363.27" xr:uid="{866E4FEA-30CB-4CBF-9D82-D99DA2F4CE44}"/>
    <hyperlink ref="K102" r:id="rId97" display="3479.47" xr:uid="{F75FB9F1-D9B6-4FE4-94C3-141F3D06AA76}"/>
    <hyperlink ref="K101" r:id="rId98" display="3618.92" xr:uid="{BFC7A9FB-3140-44B3-B63C-EC38BB10E57A}"/>
    <hyperlink ref="K99" r:id="rId99" display="3878.56" xr:uid="{F251C338-BDD7-4DB7-9D34-03EDE81EE4C6}"/>
    <hyperlink ref="K98" r:id="rId100" display="4045.01" xr:uid="{BE1BC781-1FD9-4EE6-A15B-8358FCBB0515}"/>
    <hyperlink ref="K97" r:id="rId101" display="4490.04" xr:uid="{32A76DC6-C970-4C40-941D-805B7F1D50F2}"/>
    <hyperlink ref="K96" r:id="rId102" display="4878.28" xr:uid="{24E39230-9444-470C-836A-9E7B5B30FAD4}"/>
    <hyperlink ref="K95" r:id="rId103" display="5490.47" xr:uid="{098C9478-7E25-4A0A-A088-EB4ADF21A304}"/>
    <hyperlink ref="K94" r:id="rId104" display="5886.14" xr:uid="{62D227FC-C3E2-48DC-AC47-F530F32A8FCD}"/>
    <hyperlink ref="K93" r:id="rId105" display="6446.05" xr:uid="{F84CBA2C-42CC-402A-8B31-631BD6FE9ECC}"/>
    <hyperlink ref="K92" r:id="rId106" display="6580.44" xr:uid="{50E79847-9E03-4CB2-AA20-40C0954E7D68}"/>
    <hyperlink ref="K91" r:id="rId107" display="6998.52" xr:uid="{ACB16FD7-2368-4629-BCFE-2B024EF38427}"/>
    <hyperlink ref="K90" r:id="rId108" display="6998.52" xr:uid="{AA33B7E3-4ABD-46FD-82FF-9014545B7B90}"/>
    <hyperlink ref="K89" r:id="rId109" display="7640.58" xr:uid="{E609F89D-6A4F-4BDA-A47B-0124CE663A29}"/>
  </hyperlinks>
  <pageMargins left="0.7" right="0.7" top="0.78740157499999996" bottom="0.78740157499999996" header="0.3" footer="0.3"/>
  <tableParts count="9">
    <tablePart r:id="rId110"/>
    <tablePart r:id="rId111"/>
    <tablePart r:id="rId112"/>
    <tablePart r:id="rId113"/>
    <tablePart r:id="rId114"/>
    <tablePart r:id="rId115"/>
    <tablePart r:id="rId116"/>
    <tablePart r:id="rId117"/>
    <tablePart r:id="rId118"/>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F1994E-7DCF-45A2-B698-95F3B545B64E}">
  <sheetPr codeName="Tabelle19">
    <tabColor rgb="FF0070C0"/>
  </sheetPr>
  <dimension ref="B5:F45"/>
  <sheetViews>
    <sheetView showGridLines="0" workbookViewId="0">
      <selection activeCell="A2" sqref="A2"/>
    </sheetView>
  </sheetViews>
  <sheetFormatPr baseColWidth="10" defaultColWidth="11.42578125" defaultRowHeight="15" x14ac:dyDescent="0.25"/>
  <cols>
    <col min="1" max="1" width="9.28515625" customWidth="1"/>
    <col min="3" max="5" width="29" customWidth="1"/>
    <col min="6" max="6" width="81.140625" customWidth="1"/>
  </cols>
  <sheetData>
    <row r="5" spans="2:6" x14ac:dyDescent="0.25">
      <c r="B5" s="302" t="s">
        <v>623</v>
      </c>
      <c r="C5" s="302" t="s">
        <v>624</v>
      </c>
      <c r="D5" s="302" t="s">
        <v>625</v>
      </c>
      <c r="E5" s="302" t="s">
        <v>626</v>
      </c>
      <c r="F5" s="302" t="s">
        <v>627</v>
      </c>
    </row>
    <row r="6" spans="2:6" x14ac:dyDescent="0.25">
      <c r="B6" s="303"/>
      <c r="C6" s="178"/>
      <c r="D6" s="178"/>
      <c r="E6" s="178"/>
      <c r="F6" s="178"/>
    </row>
    <row r="7" spans="2:6" x14ac:dyDescent="0.25">
      <c r="B7" s="303"/>
      <c r="C7" s="178"/>
      <c r="D7" s="178"/>
      <c r="E7" s="178"/>
      <c r="F7" s="178"/>
    </row>
    <row r="8" spans="2:6" x14ac:dyDescent="0.25">
      <c r="B8" s="303"/>
      <c r="C8" s="178"/>
      <c r="D8" s="178"/>
      <c r="E8" s="178"/>
      <c r="F8" s="178"/>
    </row>
    <row r="9" spans="2:6" x14ac:dyDescent="0.25">
      <c r="B9" s="303"/>
      <c r="C9" s="178"/>
      <c r="D9" s="178"/>
      <c r="E9" s="178"/>
      <c r="F9" s="178"/>
    </row>
    <row r="10" spans="2:6" x14ac:dyDescent="0.25">
      <c r="B10" s="303"/>
      <c r="C10" s="178"/>
      <c r="D10" s="178"/>
      <c r="E10" s="178"/>
      <c r="F10" s="178"/>
    </row>
    <row r="11" spans="2:6" x14ac:dyDescent="0.25">
      <c r="B11" s="303"/>
      <c r="C11" s="178"/>
      <c r="D11" s="178"/>
      <c r="E11" s="178"/>
      <c r="F11" s="178"/>
    </row>
    <row r="12" spans="2:6" x14ac:dyDescent="0.25">
      <c r="B12" s="303"/>
      <c r="C12" s="178"/>
      <c r="D12" s="178"/>
      <c r="E12" s="178"/>
      <c r="F12" s="178"/>
    </row>
    <row r="13" spans="2:6" x14ac:dyDescent="0.25">
      <c r="B13" s="303"/>
      <c r="C13" s="178"/>
      <c r="D13" s="178"/>
      <c r="E13" s="178"/>
      <c r="F13" s="178"/>
    </row>
    <row r="14" spans="2:6" x14ac:dyDescent="0.25">
      <c r="B14" s="303"/>
      <c r="C14" s="178"/>
      <c r="D14" s="178"/>
      <c r="E14" s="178"/>
      <c r="F14" s="178"/>
    </row>
    <row r="15" spans="2:6" x14ac:dyDescent="0.25">
      <c r="B15" s="303"/>
      <c r="C15" s="178"/>
      <c r="D15" s="178"/>
      <c r="E15" s="178"/>
      <c r="F15" s="178"/>
    </row>
    <row r="16" spans="2:6" x14ac:dyDescent="0.25">
      <c r="B16" s="303"/>
      <c r="C16" s="178"/>
      <c r="D16" s="178"/>
      <c r="E16" s="178"/>
      <c r="F16" s="178"/>
    </row>
    <row r="17" spans="2:6" x14ac:dyDescent="0.25">
      <c r="B17" s="303"/>
      <c r="C17" s="178"/>
      <c r="D17" s="178"/>
      <c r="E17" s="178"/>
      <c r="F17" s="178"/>
    </row>
    <row r="18" spans="2:6" x14ac:dyDescent="0.25">
      <c r="B18" s="303"/>
      <c r="C18" s="178"/>
      <c r="D18" s="178"/>
      <c r="E18" s="178"/>
      <c r="F18" s="178"/>
    </row>
    <row r="19" spans="2:6" x14ac:dyDescent="0.25">
      <c r="B19" s="303"/>
      <c r="C19" s="178"/>
      <c r="D19" s="178"/>
      <c r="E19" s="178"/>
      <c r="F19" s="178"/>
    </row>
    <row r="20" spans="2:6" x14ac:dyDescent="0.25">
      <c r="B20" s="303"/>
      <c r="C20" s="178"/>
      <c r="D20" s="178"/>
      <c r="E20" s="178"/>
      <c r="F20" s="178"/>
    </row>
    <row r="21" spans="2:6" x14ac:dyDescent="0.25">
      <c r="B21" s="303"/>
      <c r="C21" s="178"/>
      <c r="D21" s="178"/>
      <c r="E21" s="178"/>
      <c r="F21" s="178"/>
    </row>
    <row r="22" spans="2:6" x14ac:dyDescent="0.25">
      <c r="B22" s="303"/>
      <c r="C22" s="178"/>
      <c r="D22" s="178"/>
      <c r="E22" s="178"/>
      <c r="F22" s="178"/>
    </row>
    <row r="23" spans="2:6" x14ac:dyDescent="0.25">
      <c r="B23" s="303"/>
      <c r="C23" s="178"/>
      <c r="D23" s="178"/>
      <c r="E23" s="178"/>
      <c r="F23" s="178"/>
    </row>
    <row r="24" spans="2:6" x14ac:dyDescent="0.25">
      <c r="B24" s="303"/>
      <c r="C24" s="178"/>
      <c r="D24" s="178"/>
      <c r="E24" s="178"/>
      <c r="F24" s="178"/>
    </row>
    <row r="25" spans="2:6" x14ac:dyDescent="0.25">
      <c r="B25" s="303"/>
      <c r="C25" s="178"/>
      <c r="D25" s="178"/>
      <c r="E25" s="178"/>
      <c r="F25" s="178"/>
    </row>
    <row r="26" spans="2:6" x14ac:dyDescent="0.25">
      <c r="B26" s="303"/>
      <c r="C26" s="178"/>
      <c r="D26" s="178"/>
      <c r="E26" s="178"/>
      <c r="F26" s="178"/>
    </row>
    <row r="27" spans="2:6" x14ac:dyDescent="0.25">
      <c r="B27" s="303"/>
      <c r="C27" s="178"/>
      <c r="D27" s="178"/>
      <c r="E27" s="178"/>
      <c r="F27" s="178"/>
    </row>
    <row r="28" spans="2:6" x14ac:dyDescent="0.25">
      <c r="B28" s="303"/>
      <c r="C28" s="178"/>
      <c r="D28" s="178"/>
      <c r="E28" s="178"/>
      <c r="F28" s="178"/>
    </row>
    <row r="29" spans="2:6" x14ac:dyDescent="0.25">
      <c r="B29" s="303"/>
      <c r="C29" s="178"/>
      <c r="D29" s="178"/>
      <c r="E29" s="178"/>
      <c r="F29" s="178"/>
    </row>
    <row r="30" spans="2:6" x14ac:dyDescent="0.25">
      <c r="B30" s="303"/>
      <c r="C30" s="178"/>
      <c r="D30" s="178"/>
      <c r="E30" s="178"/>
      <c r="F30" s="178"/>
    </row>
    <row r="31" spans="2:6" x14ac:dyDescent="0.25">
      <c r="B31" s="303"/>
      <c r="C31" s="178"/>
      <c r="D31" s="178"/>
      <c r="E31" s="178"/>
      <c r="F31" s="178"/>
    </row>
    <row r="32" spans="2:6" x14ac:dyDescent="0.25">
      <c r="B32" s="303"/>
      <c r="C32" s="178"/>
      <c r="D32" s="178"/>
      <c r="E32" s="178"/>
      <c r="F32" s="178"/>
    </row>
    <row r="33" spans="2:6" x14ac:dyDescent="0.25">
      <c r="B33" s="303"/>
      <c r="C33" s="178"/>
      <c r="D33" s="178"/>
      <c r="E33" s="178"/>
      <c r="F33" s="178"/>
    </row>
    <row r="34" spans="2:6" x14ac:dyDescent="0.25">
      <c r="B34" s="303"/>
      <c r="C34" s="178"/>
      <c r="D34" s="178"/>
      <c r="E34" s="178"/>
      <c r="F34" s="178"/>
    </row>
    <row r="35" spans="2:6" x14ac:dyDescent="0.25">
      <c r="B35" s="303"/>
      <c r="C35" s="178"/>
      <c r="D35" s="178"/>
      <c r="E35" s="178"/>
      <c r="F35" s="178"/>
    </row>
    <row r="36" spans="2:6" x14ac:dyDescent="0.25">
      <c r="B36" s="303"/>
      <c r="C36" s="178"/>
      <c r="D36" s="178"/>
      <c r="E36" s="178"/>
      <c r="F36" s="178"/>
    </row>
    <row r="37" spans="2:6" x14ac:dyDescent="0.25">
      <c r="B37" s="303"/>
      <c r="C37" s="178"/>
      <c r="D37" s="178"/>
      <c r="E37" s="178"/>
      <c r="F37" s="178"/>
    </row>
    <row r="38" spans="2:6" x14ac:dyDescent="0.25">
      <c r="B38" s="303"/>
      <c r="C38" s="178"/>
      <c r="D38" s="178"/>
      <c r="E38" s="178"/>
      <c r="F38" s="178"/>
    </row>
    <row r="39" spans="2:6" x14ac:dyDescent="0.25">
      <c r="B39" s="303"/>
      <c r="C39" s="178"/>
      <c r="D39" s="178"/>
      <c r="E39" s="178"/>
      <c r="F39" s="178"/>
    </row>
    <row r="40" spans="2:6" x14ac:dyDescent="0.25">
      <c r="B40" s="303"/>
      <c r="C40" s="178"/>
      <c r="D40" s="178"/>
      <c r="E40" s="178"/>
      <c r="F40" s="178"/>
    </row>
    <row r="41" spans="2:6" x14ac:dyDescent="0.25">
      <c r="B41" s="303"/>
      <c r="C41" s="178"/>
      <c r="D41" s="178"/>
      <c r="E41" s="178"/>
      <c r="F41" s="178"/>
    </row>
    <row r="42" spans="2:6" x14ac:dyDescent="0.25">
      <c r="B42" s="303"/>
      <c r="C42" s="178"/>
      <c r="D42" s="178"/>
      <c r="E42" s="178"/>
      <c r="F42" s="178"/>
    </row>
    <row r="43" spans="2:6" x14ac:dyDescent="0.25">
      <c r="B43" s="303"/>
      <c r="C43" s="178"/>
      <c r="D43" s="178"/>
      <c r="E43" s="178"/>
      <c r="F43" s="178"/>
    </row>
    <row r="44" spans="2:6" x14ac:dyDescent="0.25">
      <c r="B44" s="303"/>
      <c r="C44" s="178"/>
      <c r="D44" s="178"/>
      <c r="E44" s="178"/>
      <c r="F44" s="178"/>
    </row>
    <row r="45" spans="2:6" x14ac:dyDescent="0.25">
      <c r="B45" s="303"/>
      <c r="C45" s="178"/>
      <c r="D45" s="178"/>
      <c r="E45" s="178"/>
      <c r="F45" s="178"/>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D8300-F1D5-4821-9FAB-32A664A2DF48}">
  <sheetPr codeName="Tabelle2">
    <tabColor rgb="FFFFFF00"/>
  </sheetPr>
  <dimension ref="A1:S45"/>
  <sheetViews>
    <sheetView showGridLines="0" zoomScale="85" zoomScaleNormal="85" workbookViewId="0">
      <selection activeCell="D18" sqref="D18:F27"/>
    </sheetView>
  </sheetViews>
  <sheetFormatPr baseColWidth="10" defaultColWidth="11.42578125" defaultRowHeight="15" x14ac:dyDescent="0.25"/>
  <cols>
    <col min="1" max="1" width="2.85546875" style="2" customWidth="1"/>
    <col min="2" max="2" width="40.7109375" style="2" customWidth="1"/>
    <col min="3" max="3" width="1.140625" customWidth="1"/>
    <col min="4" max="4" width="38.7109375" style="2" customWidth="1"/>
    <col min="5" max="5" width="2.28515625" customWidth="1"/>
    <col min="6" max="6" width="36.140625" style="2" customWidth="1"/>
    <col min="7" max="7" width="13.140625" style="2" customWidth="1"/>
    <col min="8" max="16384" width="11.42578125" style="2"/>
  </cols>
  <sheetData>
    <row r="1" spans="1:19" ht="26.25" x14ac:dyDescent="0.4">
      <c r="A1" s="1"/>
      <c r="B1" s="237" t="s">
        <v>12</v>
      </c>
      <c r="D1" s="304" t="s">
        <v>35</v>
      </c>
      <c r="F1" s="305"/>
      <c r="G1" s="305"/>
      <c r="H1" s="305"/>
      <c r="I1" s="305"/>
      <c r="J1" s="305"/>
      <c r="K1" s="305"/>
      <c r="L1" s="305"/>
      <c r="M1" s="305"/>
      <c r="N1" s="305"/>
      <c r="O1" s="305"/>
      <c r="P1" s="305"/>
      <c r="Q1" s="1"/>
      <c r="R1" s="1"/>
      <c r="S1" s="1"/>
    </row>
    <row r="2" spans="1:19" s="4" customFormat="1" ht="15.75" thickBot="1" x14ac:dyDescent="0.3">
      <c r="A2" s="305"/>
      <c r="B2" s="3"/>
      <c r="C2"/>
      <c r="D2" s="3"/>
      <c r="E2"/>
      <c r="F2" s="3"/>
      <c r="G2" s="305"/>
      <c r="H2" s="305"/>
      <c r="I2" s="305"/>
      <c r="J2" s="305"/>
      <c r="K2" s="305"/>
      <c r="L2" s="305"/>
      <c r="M2" s="305"/>
      <c r="N2" s="305"/>
      <c r="O2" s="305"/>
      <c r="P2" s="305"/>
      <c r="Q2" s="305"/>
      <c r="R2" s="305"/>
      <c r="S2" s="305"/>
    </row>
    <row r="3" spans="1:19" s="4" customFormat="1" ht="32.25" customHeight="1" x14ac:dyDescent="0.25">
      <c r="A3" s="305"/>
      <c r="B3" s="306" t="s">
        <v>36</v>
      </c>
      <c r="C3"/>
      <c r="D3" s="1188"/>
      <c r="E3" s="1188"/>
      <c r="F3" s="1188"/>
      <c r="G3" s="305"/>
      <c r="H3" s="305"/>
      <c r="I3" s="305"/>
      <c r="J3" s="305"/>
      <c r="K3" s="305"/>
      <c r="L3" s="305"/>
      <c r="M3" s="305"/>
      <c r="N3" s="305"/>
      <c r="O3" s="305"/>
      <c r="P3" s="305"/>
      <c r="Q3" s="305"/>
      <c r="R3" s="305"/>
      <c r="S3" s="305"/>
    </row>
    <row r="4" spans="1:19" s="4" customFormat="1" ht="27.75" customHeight="1" x14ac:dyDescent="0.25">
      <c r="A4" s="305"/>
      <c r="B4" s="307" t="s">
        <v>37</v>
      </c>
      <c r="C4"/>
      <c r="D4" s="1188"/>
      <c r="E4" s="1188"/>
      <c r="F4" s="1188"/>
      <c r="G4" s="305"/>
      <c r="H4" s="305"/>
      <c r="I4" s="305"/>
      <c r="J4" s="305"/>
      <c r="K4" s="305"/>
      <c r="L4" s="305"/>
      <c r="M4" s="305"/>
      <c r="N4" s="305"/>
      <c r="O4" s="305"/>
      <c r="P4" s="305"/>
      <c r="Q4" s="305"/>
      <c r="R4" s="305"/>
      <c r="S4" s="305"/>
    </row>
    <row r="5" spans="1:19" s="4" customFormat="1" ht="27.75" customHeight="1" x14ac:dyDescent="0.25">
      <c r="A5" s="305"/>
      <c r="B5" s="307" t="s">
        <v>38</v>
      </c>
      <c r="C5"/>
      <c r="D5" s="1191"/>
      <c r="E5" s="1191"/>
      <c r="F5" s="1191"/>
      <c r="G5" s="305"/>
      <c r="H5" s="305"/>
      <c r="I5" s="699"/>
      <c r="J5" s="305"/>
      <c r="K5" s="305"/>
      <c r="L5" s="305"/>
      <c r="M5" s="305"/>
      <c r="N5" s="305"/>
      <c r="O5" s="305"/>
      <c r="P5" s="305"/>
      <c r="Q5" s="305"/>
      <c r="R5" s="305"/>
      <c r="S5" s="305"/>
    </row>
    <row r="6" spans="1:19" s="4" customFormat="1" ht="18" customHeight="1" x14ac:dyDescent="0.25">
      <c r="A6" s="305"/>
      <c r="B6" s="307" t="s">
        <v>39</v>
      </c>
      <c r="C6"/>
      <c r="D6" s="1192"/>
      <c r="E6" s="1192"/>
      <c r="F6" s="1192"/>
      <c r="G6" s="305"/>
      <c r="H6" s="305"/>
      <c r="I6" s="699"/>
      <c r="J6" s="305"/>
      <c r="K6" s="305"/>
      <c r="L6" s="305"/>
      <c r="M6" s="305"/>
      <c r="N6" s="305"/>
      <c r="O6" s="305"/>
      <c r="P6" s="305"/>
      <c r="Q6" s="305"/>
      <c r="R6" s="305"/>
      <c r="S6" s="305"/>
    </row>
    <row r="7" spans="1:19" s="4" customFormat="1" ht="15" customHeight="1" x14ac:dyDescent="0.25">
      <c r="A7" s="305"/>
      <c r="B7" s="307" t="s">
        <v>41</v>
      </c>
      <c r="C7"/>
      <c r="D7" s="1191"/>
      <c r="E7" s="1191"/>
      <c r="F7" s="1191"/>
      <c r="G7" s="305"/>
      <c r="H7" s="305"/>
      <c r="I7" s="699"/>
      <c r="J7" s="305"/>
      <c r="K7" s="305"/>
      <c r="L7" s="305"/>
      <c r="M7" s="305"/>
      <c r="N7" s="305"/>
      <c r="O7" s="305"/>
      <c r="P7" s="305"/>
      <c r="Q7" s="305"/>
      <c r="R7" s="305"/>
      <c r="S7" s="305"/>
    </row>
    <row r="8" spans="1:19" s="4" customFormat="1" ht="15" customHeight="1" x14ac:dyDescent="0.25">
      <c r="A8" s="305"/>
      <c r="B8" s="308" t="s">
        <v>42</v>
      </c>
      <c r="C8"/>
      <c r="D8" s="1191"/>
      <c r="E8" s="1191"/>
      <c r="F8" s="1191"/>
      <c r="G8" s="305"/>
      <c r="H8" s="305"/>
      <c r="I8" s="699"/>
      <c r="J8" s="305"/>
      <c r="K8" s="305"/>
      <c r="L8" s="305"/>
      <c r="M8" s="305"/>
      <c r="N8" s="305"/>
      <c r="O8" s="305"/>
      <c r="P8" s="305"/>
      <c r="Q8" s="305"/>
      <c r="R8" s="305"/>
      <c r="S8" s="305"/>
    </row>
    <row r="9" spans="1:19" s="4" customFormat="1" ht="15" customHeight="1" x14ac:dyDescent="0.25">
      <c r="A9" s="305"/>
      <c r="B9" s="307" t="s">
        <v>43</v>
      </c>
      <c r="C9"/>
      <c r="D9" s="1188"/>
      <c r="E9" s="1188"/>
      <c r="F9" s="1188"/>
      <c r="G9" s="305"/>
      <c r="H9" s="305"/>
      <c r="I9" s="699"/>
      <c r="J9" s="305"/>
      <c r="K9" s="305"/>
      <c r="L9" s="305"/>
      <c r="M9" s="305"/>
      <c r="N9" s="305"/>
      <c r="O9" s="305"/>
      <c r="P9" s="305"/>
      <c r="Q9" s="305"/>
      <c r="R9" s="305"/>
      <c r="S9" s="305"/>
    </row>
    <row r="10" spans="1:19" s="4" customFormat="1" ht="15" customHeight="1" x14ac:dyDescent="0.25">
      <c r="A10" s="305"/>
      <c r="B10" s="308" t="s">
        <v>44</v>
      </c>
      <c r="C10"/>
      <c r="D10" s="1191"/>
      <c r="E10" s="1191"/>
      <c r="F10" s="1191"/>
      <c r="G10" s="305"/>
      <c r="H10" s="305"/>
      <c r="I10" s="699"/>
      <c r="J10" s="305"/>
      <c r="K10" s="305"/>
      <c r="L10" s="305"/>
      <c r="M10" s="305"/>
      <c r="N10" s="305"/>
      <c r="O10" s="305"/>
      <c r="P10" s="305"/>
      <c r="Q10" s="305"/>
      <c r="R10" s="305"/>
      <c r="S10" s="305"/>
    </row>
    <row r="11" spans="1:19" x14ac:dyDescent="0.25">
      <c r="A11" s="305"/>
      <c r="B11" s="308" t="s">
        <v>45</v>
      </c>
      <c r="D11" s="1191"/>
      <c r="E11" s="1191"/>
      <c r="F11" s="1191"/>
      <c r="G11" s="305"/>
      <c r="H11" s="305"/>
      <c r="I11" s="305"/>
      <c r="J11" s="305"/>
      <c r="K11" s="305"/>
      <c r="L11" s="305"/>
      <c r="M11" s="305"/>
      <c r="N11" s="305"/>
      <c r="O11" s="305"/>
      <c r="P11" s="305"/>
      <c r="Q11" s="305"/>
      <c r="R11" s="305"/>
      <c r="S11" s="305"/>
    </row>
    <row r="12" spans="1:19" x14ac:dyDescent="0.25">
      <c r="A12" s="1"/>
      <c r="B12" s="235" t="s">
        <v>46</v>
      </c>
      <c r="D12" s="1190"/>
      <c r="E12" s="1189"/>
      <c r="F12" s="1189"/>
      <c r="G12" s="305"/>
      <c r="H12" s="305"/>
      <c r="I12" s="305"/>
      <c r="J12" s="305"/>
      <c r="K12" s="305"/>
      <c r="L12" s="305"/>
      <c r="M12" s="305"/>
      <c r="N12" s="305"/>
      <c r="O12" s="305"/>
      <c r="P12" s="305"/>
      <c r="Q12" s="1"/>
      <c r="R12" s="1"/>
      <c r="S12" s="1"/>
    </row>
    <row r="13" spans="1:19" ht="15.75" thickBot="1" x14ac:dyDescent="0.3">
      <c r="A13" s="1"/>
      <c r="B13" s="236" t="s">
        <v>47</v>
      </c>
      <c r="D13" s="1189"/>
      <c r="E13" s="1189"/>
      <c r="F13" s="1189"/>
      <c r="G13" s="1"/>
      <c r="H13" s="305"/>
      <c r="I13" s="305"/>
      <c r="J13" s="305"/>
      <c r="K13" s="305"/>
      <c r="L13" s="305"/>
      <c r="M13" s="305"/>
      <c r="N13" s="305"/>
      <c r="O13" s="305"/>
      <c r="P13" s="305"/>
      <c r="Q13" s="1"/>
      <c r="R13" s="1"/>
      <c r="S13" s="1"/>
    </row>
    <row r="14" spans="1:19" x14ac:dyDescent="0.25">
      <c r="A14" s="1"/>
      <c r="B14" s="305"/>
      <c r="D14" s="305"/>
      <c r="F14" s="1"/>
      <c r="G14" s="305"/>
      <c r="H14" s="305"/>
      <c r="I14" s="305"/>
      <c r="J14" s="305"/>
      <c r="K14" s="305"/>
      <c r="L14" s="305"/>
      <c r="M14" s="305"/>
      <c r="N14" s="305"/>
      <c r="O14" s="305"/>
      <c r="P14" s="305"/>
      <c r="Q14" s="1"/>
      <c r="R14" s="1"/>
      <c r="S14" s="1"/>
    </row>
    <row r="15" spans="1:19" ht="21" customHeight="1" x14ac:dyDescent="0.25">
      <c r="A15" s="1"/>
      <c r="D15" s="305"/>
      <c r="F15" s="1"/>
      <c r="G15" s="305"/>
      <c r="H15" s="305"/>
      <c r="I15" s="305"/>
      <c r="J15" s="305"/>
      <c r="K15" s="305"/>
      <c r="L15" s="305"/>
      <c r="M15" s="305"/>
      <c r="N15" s="305"/>
      <c r="O15" s="305"/>
      <c r="P15" s="305"/>
      <c r="Q15" s="1"/>
      <c r="R15" s="1"/>
      <c r="S15" s="1"/>
    </row>
    <row r="16" spans="1:19" ht="17.25" customHeight="1" x14ac:dyDescent="0.25">
      <c r="A16" s="1"/>
      <c r="B16" s="569" t="s">
        <v>48</v>
      </c>
      <c r="D16" s="568" t="s">
        <v>49</v>
      </c>
      <c r="F16" s="568" t="s">
        <v>50</v>
      </c>
      <c r="G16" s="1"/>
      <c r="H16" s="305"/>
      <c r="I16" s="305"/>
      <c r="J16" s="305"/>
      <c r="K16" s="305"/>
      <c r="L16" s="305"/>
      <c r="M16" s="305"/>
      <c r="N16" s="305"/>
      <c r="O16" s="305"/>
      <c r="P16" s="305"/>
      <c r="Q16" s="1"/>
      <c r="R16" s="1"/>
      <c r="S16" s="1"/>
    </row>
    <row r="17" spans="1:19" customFormat="1" ht="3.75" customHeight="1" x14ac:dyDescent="0.25"/>
    <row r="18" spans="1:19" ht="17.25" customHeight="1" x14ac:dyDescent="0.25">
      <c r="A18" s="1"/>
      <c r="B18" s="570" t="s">
        <v>51</v>
      </c>
      <c r="D18" s="572"/>
      <c r="F18" s="696"/>
      <c r="G18" s="1"/>
      <c r="H18" s="305"/>
      <c r="I18" s="305"/>
      <c r="J18" s="305"/>
      <c r="K18" s="305"/>
      <c r="L18" s="305"/>
      <c r="M18" s="305"/>
      <c r="N18" s="305"/>
      <c r="O18" s="305"/>
      <c r="P18" s="305"/>
      <c r="Q18" s="1"/>
      <c r="R18" s="1"/>
      <c r="S18" s="1"/>
    </row>
    <row r="19" spans="1:19" ht="17.25" customHeight="1" x14ac:dyDescent="0.25">
      <c r="A19" s="1"/>
      <c r="B19" s="570" t="s">
        <v>52</v>
      </c>
      <c r="D19" s="572"/>
      <c r="F19" s="696"/>
      <c r="G19" s="1"/>
      <c r="H19" s="305"/>
      <c r="I19" s="305"/>
      <c r="J19" s="305"/>
      <c r="K19" s="305"/>
      <c r="L19" s="305"/>
      <c r="M19" s="305"/>
      <c r="N19" s="305"/>
      <c r="O19" s="305"/>
      <c r="P19" s="305"/>
      <c r="Q19" s="1"/>
      <c r="R19" s="1"/>
      <c r="S19" s="1"/>
    </row>
    <row r="20" spans="1:19" ht="17.25" customHeight="1" x14ac:dyDescent="0.25">
      <c r="A20" s="1"/>
      <c r="B20" s="571" t="s">
        <v>53</v>
      </c>
      <c r="D20" s="573"/>
      <c r="F20" s="697"/>
      <c r="G20" s="305"/>
      <c r="H20" s="305"/>
      <c r="I20" s="305"/>
      <c r="J20" s="305"/>
      <c r="K20" s="305"/>
      <c r="L20" s="305"/>
      <c r="M20" s="305"/>
      <c r="N20" s="305"/>
      <c r="O20" s="305"/>
      <c r="P20" s="305"/>
      <c r="Q20" s="1"/>
      <c r="R20" s="1"/>
      <c r="S20" s="1"/>
    </row>
    <row r="21" spans="1:19" ht="17.25" customHeight="1" x14ac:dyDescent="0.25">
      <c r="B21" s="570" t="s">
        <v>54</v>
      </c>
      <c r="D21" s="574"/>
      <c r="F21" s="698"/>
    </row>
    <row r="22" spans="1:19" ht="17.25" customHeight="1" x14ac:dyDescent="0.25">
      <c r="B22" s="570" t="s">
        <v>55</v>
      </c>
      <c r="D22" s="574"/>
      <c r="F22" s="698"/>
    </row>
    <row r="23" spans="1:19" ht="17.25" customHeight="1" x14ac:dyDescent="0.25">
      <c r="B23" s="570" t="s">
        <v>56</v>
      </c>
      <c r="D23" s="574"/>
      <c r="F23" s="698"/>
    </row>
    <row r="24" spans="1:19" ht="17.25" customHeight="1" x14ac:dyDescent="0.25">
      <c r="B24" s="570" t="s">
        <v>57</v>
      </c>
      <c r="D24" s="574"/>
      <c r="F24" s="698"/>
    </row>
    <row r="25" spans="1:19" ht="17.25" customHeight="1" x14ac:dyDescent="0.25">
      <c r="B25" s="570" t="s">
        <v>58</v>
      </c>
      <c r="D25" s="574"/>
      <c r="F25" s="698"/>
    </row>
    <row r="26" spans="1:19" ht="17.25" customHeight="1" x14ac:dyDescent="0.25">
      <c r="B26" s="570" t="s">
        <v>59</v>
      </c>
      <c r="D26" s="574"/>
      <c r="F26" s="698"/>
    </row>
    <row r="27" spans="1:19" ht="17.25" customHeight="1" x14ac:dyDescent="0.25">
      <c r="B27" s="570" t="s">
        <v>60</v>
      </c>
      <c r="D27" s="574"/>
      <c r="F27" s="698"/>
    </row>
    <row r="44" spans="1:19" x14ac:dyDescent="0.25">
      <c r="A44" s="1"/>
      <c r="B44" s="305"/>
      <c r="D44" s="305"/>
      <c r="F44" s="305"/>
      <c r="G44" s="1"/>
      <c r="H44" s="1"/>
      <c r="I44" s="1"/>
      <c r="J44" s="1"/>
      <c r="K44" s="1"/>
      <c r="L44" s="1"/>
      <c r="M44" s="1"/>
      <c r="N44" s="1"/>
      <c r="O44" s="1"/>
      <c r="P44" s="1"/>
      <c r="Q44" s="1"/>
      <c r="R44" s="1"/>
      <c r="S44" s="1"/>
    </row>
    <row r="45" spans="1:19" x14ac:dyDescent="0.25">
      <c r="A45" s="1"/>
      <c r="B45" s="1"/>
      <c r="D45" s="1"/>
      <c r="F45" s="1"/>
      <c r="G45" s="1"/>
      <c r="H45" s="1"/>
      <c r="I45" s="1"/>
      <c r="J45" s="1"/>
      <c r="K45" s="1"/>
      <c r="L45" s="1"/>
      <c r="M45" s="1"/>
      <c r="N45" s="1"/>
      <c r="O45" s="1"/>
      <c r="P45" s="1"/>
      <c r="Q45" s="1"/>
      <c r="R45" s="1"/>
      <c r="S45" s="1"/>
    </row>
  </sheetData>
  <sheetProtection algorithmName="SHA-512" hashValue="yZLLLODWsy37Jp3DxagzN6/dvKinGbACOmZdkSZzyQKB6Wl4bhIE9LmC2Le/eOpO6cTwOnsia+kcREpIhyzqWA==" saltValue="iGqwDvUS/1L4R8w4DmVSzg==" spinCount="100000" sheet="1" sort="0"/>
  <mergeCells count="11">
    <mergeCell ref="D4:F4"/>
    <mergeCell ref="D3:F3"/>
    <mergeCell ref="D13:F13"/>
    <mergeCell ref="D12:F12"/>
    <mergeCell ref="D11:F11"/>
    <mergeCell ref="D10:F10"/>
    <mergeCell ref="D9:F9"/>
    <mergeCell ref="D8:F8"/>
    <mergeCell ref="D7:F7"/>
    <mergeCell ref="D6:F6"/>
    <mergeCell ref="D5:F5"/>
  </mergeCells>
  <phoneticPr fontId="7" type="noConversion"/>
  <dataValidations count="1">
    <dataValidation type="list" allowBlank="1" showInputMessage="1" showErrorMessage="1" sqref="D6" xr:uid="{B4B6CCD3-A764-4CB6-AE05-8308EBEAFBAD}">
      <formula1>INDIRECT("Tarifauswahl")</formula1>
    </dataValidation>
  </dataValidation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9C893B-B225-4D46-90F2-8599BF765551}">
  <sheetPr codeName="Tabelle3">
    <tabColor rgb="FFFFFF00"/>
    <pageSetUpPr fitToPage="1"/>
  </sheetPr>
  <dimension ref="A1:P38"/>
  <sheetViews>
    <sheetView showGridLines="0" zoomScale="85" zoomScaleNormal="85" workbookViewId="0"/>
  </sheetViews>
  <sheetFormatPr baseColWidth="10" defaultColWidth="11.42578125" defaultRowHeight="15" customHeight="1" x14ac:dyDescent="0.25"/>
  <cols>
    <col min="1" max="1" width="4.7109375" style="12" bestFit="1" customWidth="1"/>
    <col min="2" max="2" width="54.5703125" style="11" customWidth="1"/>
    <col min="3" max="3" width="38.5703125" style="11" customWidth="1"/>
    <col min="4" max="4" width="17.140625" style="11" customWidth="1"/>
    <col min="5" max="5" width="13.7109375" style="11" customWidth="1"/>
    <col min="6" max="6" width="16.85546875" style="11" bestFit="1" customWidth="1"/>
    <col min="7" max="7" width="22.42578125" style="11" customWidth="1"/>
    <col min="8" max="8" width="1.28515625" style="11" customWidth="1"/>
    <col min="9" max="9" width="26.28515625" style="11" customWidth="1"/>
    <col min="10" max="10" width="1.42578125" style="11" customWidth="1"/>
    <col min="11" max="11" width="26.28515625" style="11" customWidth="1"/>
    <col min="12" max="12" width="28" style="11" bestFit="1" customWidth="1"/>
    <col min="13" max="13" width="28.7109375" style="11" bestFit="1" customWidth="1"/>
    <col min="14" max="16384" width="11.42578125" style="11"/>
  </cols>
  <sheetData>
    <row r="1" spans="1:16" s="8" customFormat="1" ht="26.25" x14ac:dyDescent="0.4">
      <c r="A1" s="7"/>
      <c r="B1" s="269" t="s">
        <v>61</v>
      </c>
      <c r="C1" s="270"/>
      <c r="D1" s="7"/>
      <c r="E1" s="9"/>
      <c r="F1" s="9"/>
      <c r="G1" s="9"/>
      <c r="H1" s="9"/>
      <c r="I1" s="9"/>
      <c r="J1" s="9"/>
      <c r="K1" s="9"/>
      <c r="L1" s="9"/>
      <c r="M1" s="9"/>
      <c r="N1" s="7"/>
      <c r="O1" s="7"/>
      <c r="P1" s="7"/>
    </row>
    <row r="2" spans="1:16" ht="14.25" thickBot="1" x14ac:dyDescent="0.3">
      <c r="A2" s="9"/>
      <c r="B2" s="10"/>
      <c r="C2" s="10"/>
      <c r="D2" s="9"/>
      <c r="E2" s="9"/>
      <c r="F2" s="9"/>
      <c r="G2" s="9"/>
      <c r="H2" s="9"/>
      <c r="I2" s="9"/>
      <c r="J2" s="9"/>
      <c r="K2" s="9"/>
      <c r="L2" s="9"/>
      <c r="M2" s="9"/>
      <c r="N2" s="9"/>
      <c r="O2" s="9"/>
      <c r="P2" s="9"/>
    </row>
    <row r="3" spans="1:16" ht="27.75" customHeight="1" x14ac:dyDescent="0.25">
      <c r="A3" s="9"/>
      <c r="B3" s="273" t="str">
        <f>Stammdatenblatt!$B3</f>
        <v>Name Leistungsträger</v>
      </c>
      <c r="C3" s="893"/>
      <c r="D3" s="9"/>
      <c r="E3" s="9"/>
      <c r="F3" s="9"/>
      <c r="G3" s="9"/>
      <c r="H3" s="9"/>
      <c r="I3" s="9"/>
      <c r="J3" s="9"/>
      <c r="K3" s="9"/>
      <c r="L3" s="9"/>
      <c r="M3" s="9"/>
      <c r="N3" s="9"/>
      <c r="O3" s="9"/>
      <c r="P3" s="9"/>
    </row>
    <row r="4" spans="1:16" ht="27.75" customHeight="1" x14ac:dyDescent="0.25">
      <c r="A4" s="9"/>
      <c r="B4" s="274" t="str">
        <f>Stammdatenblatt!$B4</f>
        <v>Name/ Anschrift des Leistungserbringers</v>
      </c>
      <c r="C4" s="894"/>
      <c r="D4" s="9"/>
      <c r="E4" s="9"/>
      <c r="F4" s="9"/>
      <c r="G4" s="9"/>
      <c r="H4" s="9"/>
      <c r="I4" s="9"/>
      <c r="J4" s="9"/>
      <c r="K4" s="9"/>
      <c r="L4" s="9"/>
      <c r="M4" s="9"/>
      <c r="N4" s="9"/>
      <c r="O4" s="9"/>
      <c r="P4" s="9"/>
    </row>
    <row r="5" spans="1:16" ht="27.75" customHeight="1" x14ac:dyDescent="0.25">
      <c r="A5" s="9"/>
      <c r="B5" s="274" t="str">
        <f>Stammdatenblatt!$B5</f>
        <v>Name/ Anschrift der Einrichtung</v>
      </c>
      <c r="C5" s="890"/>
      <c r="D5" s="9"/>
      <c r="E5" s="9"/>
      <c r="F5" s="9"/>
      <c r="G5" s="9"/>
      <c r="H5" s="9"/>
      <c r="I5" s="9"/>
      <c r="J5" s="9"/>
      <c r="K5" s="9"/>
      <c r="L5" s="9"/>
      <c r="M5" s="9"/>
      <c r="N5" s="9"/>
      <c r="O5" s="9"/>
      <c r="P5" s="9"/>
    </row>
    <row r="6" spans="1:16" ht="16.5" customHeight="1" x14ac:dyDescent="0.25">
      <c r="A6" s="9"/>
      <c r="B6" s="274" t="str">
        <f>Stammdatenblatt!$B6</f>
        <v>Tarif</v>
      </c>
      <c r="C6" s="894"/>
      <c r="D6" s="9"/>
      <c r="E6" s="9"/>
      <c r="F6" s="9"/>
      <c r="G6" s="9"/>
      <c r="H6" s="9"/>
      <c r="I6" s="9"/>
      <c r="J6" s="9"/>
      <c r="K6" s="9"/>
      <c r="L6" s="9"/>
      <c r="M6" s="9"/>
      <c r="N6" s="9"/>
      <c r="O6" s="9"/>
      <c r="P6" s="9"/>
    </row>
    <row r="7" spans="1:16" ht="19.5" customHeight="1" x14ac:dyDescent="0.25">
      <c r="A7" s="9"/>
      <c r="B7" s="274" t="str">
        <f>Stammdatenblatt!$B7</f>
        <v>Rechtskreis</v>
      </c>
      <c r="C7" s="890"/>
      <c r="D7" s="9"/>
      <c r="E7" s="9"/>
      <c r="F7" s="9"/>
      <c r="G7" s="9"/>
      <c r="H7" s="9"/>
      <c r="I7" s="9"/>
      <c r="J7" s="9"/>
      <c r="K7" s="9"/>
      <c r="L7" s="9"/>
      <c r="M7" s="9"/>
      <c r="N7" s="9"/>
      <c r="O7" s="9"/>
      <c r="P7" s="9"/>
    </row>
    <row r="8" spans="1:16" ht="13.5" x14ac:dyDescent="0.25">
      <c r="A8" s="9"/>
      <c r="B8" s="275" t="str">
        <f>Stammdatenblatt!$B8</f>
        <v>Leistungen gemäß §§</v>
      </c>
      <c r="C8" s="890"/>
      <c r="D8" s="9"/>
      <c r="E8" s="9"/>
      <c r="F8" s="9"/>
      <c r="G8" s="9"/>
      <c r="H8" s="9"/>
      <c r="I8" s="9"/>
      <c r="J8" s="9"/>
      <c r="K8" s="9"/>
      <c r="L8" s="9"/>
      <c r="M8" s="9"/>
      <c r="N8" s="9"/>
      <c r="O8" s="9"/>
      <c r="P8" s="9"/>
    </row>
    <row r="9" spans="1:16" ht="13.5" x14ac:dyDescent="0.25">
      <c r="A9" s="9"/>
      <c r="B9" s="274" t="str">
        <f>Stammdatenblatt!$B9</f>
        <v>Maßnahme</v>
      </c>
      <c r="C9" s="890"/>
      <c r="D9" s="9"/>
      <c r="E9" s="9"/>
      <c r="F9" s="9"/>
      <c r="G9" s="9"/>
      <c r="H9" s="9"/>
      <c r="I9" s="9"/>
      <c r="J9" s="9"/>
      <c r="K9" s="9"/>
      <c r="L9" s="9"/>
      <c r="M9" s="9"/>
      <c r="N9" s="9"/>
      <c r="O9" s="9"/>
      <c r="P9" s="9"/>
    </row>
    <row r="10" spans="1:16" ht="13.5" x14ac:dyDescent="0.25">
      <c r="A10" s="9"/>
      <c r="B10" s="275" t="str">
        <f>Stammdatenblatt!$B10</f>
        <v>Ort der Leistung</v>
      </c>
      <c r="C10" s="890"/>
      <c r="D10" s="9"/>
      <c r="E10" s="9"/>
      <c r="F10" s="9"/>
      <c r="G10" s="9"/>
      <c r="H10" s="9"/>
      <c r="I10" s="9"/>
      <c r="J10" s="9"/>
      <c r="K10" s="9"/>
      <c r="L10" s="9"/>
      <c r="M10" s="9"/>
      <c r="N10" s="9"/>
      <c r="O10" s="9"/>
      <c r="P10" s="9"/>
    </row>
    <row r="11" spans="1:16" s="8" customFormat="1" x14ac:dyDescent="0.25">
      <c r="A11" s="9"/>
      <c r="B11" s="275" t="str">
        <f>Stammdatenblatt!$B11</f>
        <v>Aktenzeichen (falls vorhanden)</v>
      </c>
      <c r="C11" s="890"/>
      <c r="D11" s="9"/>
      <c r="E11" s="9"/>
      <c r="F11" s="9"/>
      <c r="G11" s="9"/>
      <c r="H11" s="9"/>
      <c r="I11" s="9"/>
      <c r="J11" s="9"/>
      <c r="K11" s="9"/>
      <c r="L11" s="9"/>
      <c r="M11" s="9"/>
      <c r="N11" s="9"/>
      <c r="O11" s="9"/>
      <c r="P11" s="9"/>
    </row>
    <row r="12" spans="1:16" s="8" customFormat="1" x14ac:dyDescent="0.25">
      <c r="A12" s="7"/>
      <c r="B12" s="276" t="str">
        <f>Stammdatenblatt!$B12</f>
        <v>Vereinbarungszeitraum ab MM/JJJJ</v>
      </c>
      <c r="C12" s="891"/>
      <c r="D12" s="9"/>
      <c r="E12" s="9"/>
      <c r="F12" s="9"/>
      <c r="G12" s="9"/>
      <c r="H12" s="9"/>
      <c r="I12" s="9"/>
      <c r="J12" s="9"/>
      <c r="K12" s="9"/>
      <c r="L12" s="9"/>
      <c r="M12" s="9"/>
      <c r="N12" s="7"/>
      <c r="O12" s="7"/>
      <c r="P12" s="7"/>
    </row>
    <row r="13" spans="1:16" s="8" customFormat="1" ht="15.75" thickBot="1" x14ac:dyDescent="0.3">
      <c r="A13" s="7"/>
      <c r="B13" s="277" t="str">
        <f>Stammdatenblatt!$B13</f>
        <v>Stand des Datenblattes TT/MM/JJJJ</v>
      </c>
      <c r="C13" s="892"/>
      <c r="D13" s="7"/>
      <c r="E13" s="9"/>
      <c r="F13" s="9"/>
      <c r="G13" s="9"/>
      <c r="H13" s="9"/>
      <c r="I13" s="9"/>
      <c r="J13" s="9"/>
      <c r="K13" s="9"/>
      <c r="L13" s="9"/>
      <c r="M13" s="9"/>
      <c r="N13" s="7"/>
      <c r="O13" s="7"/>
      <c r="P13" s="7"/>
    </row>
    <row r="14" spans="1:16" s="8" customFormat="1" x14ac:dyDescent="0.25">
      <c r="A14" s="7"/>
      <c r="B14" s="9"/>
      <c r="C14" s="9"/>
      <c r="D14" s="7"/>
      <c r="E14" s="9"/>
      <c r="F14" s="9"/>
      <c r="G14" s="9"/>
      <c r="H14" s="9"/>
      <c r="I14" s="9"/>
      <c r="J14" s="9"/>
      <c r="K14" s="9"/>
      <c r="L14" s="9"/>
      <c r="M14" s="9"/>
      <c r="N14" s="7"/>
      <c r="O14" s="7"/>
      <c r="P14" s="7"/>
    </row>
    <row r="15" spans="1:16" s="8" customFormat="1" x14ac:dyDescent="0.25">
      <c r="A15" s="7"/>
      <c r="B15" s="7"/>
      <c r="C15" s="7"/>
      <c r="D15" s="7"/>
      <c r="E15" s="9"/>
      <c r="F15" s="9"/>
      <c r="G15" s="9"/>
      <c r="H15" s="9"/>
      <c r="I15" s="9"/>
      <c r="J15" s="9"/>
      <c r="K15" s="9"/>
      <c r="L15" s="9"/>
      <c r="M15" s="9"/>
      <c r="N15" s="7"/>
      <c r="O15" s="7"/>
      <c r="P15" s="7"/>
    </row>
    <row r="16" spans="1:16" ht="13.5" x14ac:dyDescent="0.25"/>
    <row r="17" spans="2:13" ht="27.75" thickBot="1" x14ac:dyDescent="0.3">
      <c r="B17" s="399" t="s">
        <v>62</v>
      </c>
      <c r="C17" s="400"/>
      <c r="D17" s="400"/>
      <c r="E17" s="400"/>
      <c r="F17" s="400"/>
      <c r="G17" s="400"/>
      <c r="I17" s="436" t="s">
        <v>63</v>
      </c>
      <c r="K17" s="437" t="s">
        <v>64</v>
      </c>
    </row>
    <row r="18" spans="2:13" ht="40.5" x14ac:dyDescent="0.25">
      <c r="B18" s="191" t="s">
        <v>65</v>
      </c>
      <c r="C18" s="192" t="s">
        <v>66</v>
      </c>
      <c r="D18" s="193" t="s">
        <v>68</v>
      </c>
      <c r="E18" s="194" t="s">
        <v>69</v>
      </c>
      <c r="F18" s="194" t="s">
        <v>70</v>
      </c>
      <c r="G18" s="386" t="s">
        <v>71</v>
      </c>
      <c r="I18" s="381"/>
      <c r="K18" s="381"/>
    </row>
    <row r="19" spans="2:13" ht="13.5" x14ac:dyDescent="0.25">
      <c r="B19" s="187" t="s">
        <v>72</v>
      </c>
      <c r="C19" s="888">
        <v>365.25</v>
      </c>
      <c r="D19" s="577"/>
      <c r="E19" s="388"/>
      <c r="F19" s="389"/>
      <c r="G19" s="186"/>
      <c r="I19" s="382"/>
      <c r="K19" s="382"/>
    </row>
    <row r="20" spans="2:13" ht="13.5" x14ac:dyDescent="0.25">
      <c r="B20" s="187" t="s">
        <v>73</v>
      </c>
      <c r="C20" s="888">
        <f>+C19/7*2</f>
        <v>104.35714285714286</v>
      </c>
      <c r="D20" s="388"/>
      <c r="E20" s="388"/>
      <c r="F20" s="751"/>
      <c r="G20" s="860"/>
      <c r="I20" s="382"/>
      <c r="K20" s="382"/>
    </row>
    <row r="21" spans="2:13" ht="13.5" x14ac:dyDescent="0.25">
      <c r="B21" s="187" t="s">
        <v>74</v>
      </c>
      <c r="C21" s="888">
        <v>9.6669999999999998</v>
      </c>
      <c r="D21" s="388"/>
      <c r="E21" s="388"/>
      <c r="F21" s="751"/>
      <c r="G21" s="186"/>
      <c r="I21" s="382"/>
      <c r="K21" s="382"/>
    </row>
    <row r="22" spans="2:13" ht="13.5" x14ac:dyDescent="0.25">
      <c r="B22" s="187" t="s">
        <v>75</v>
      </c>
      <c r="C22" s="888">
        <f>C19-C20-C21-C23</f>
        <v>251.22585714285711</v>
      </c>
      <c r="D22" s="388"/>
      <c r="E22" s="388"/>
      <c r="F22" s="766"/>
      <c r="G22" s="186"/>
      <c r="I22" s="382"/>
      <c r="K22" s="382"/>
    </row>
    <row r="23" spans="2:13" ht="13.5" x14ac:dyDescent="0.25">
      <c r="B23" s="187" t="s">
        <v>76</v>
      </c>
      <c r="C23" s="575"/>
      <c r="D23" s="388"/>
      <c r="E23" s="388"/>
      <c r="F23" s="388"/>
      <c r="G23" s="578"/>
      <c r="I23" s="580"/>
      <c r="K23" s="582"/>
    </row>
    <row r="24" spans="2:13" ht="13.5" x14ac:dyDescent="0.25">
      <c r="B24" s="187" t="s">
        <v>77</v>
      </c>
      <c r="C24" s="575"/>
      <c r="D24" s="388"/>
      <c r="E24" s="388"/>
      <c r="F24" s="388"/>
      <c r="G24" s="578"/>
      <c r="I24" s="580"/>
      <c r="K24" s="582"/>
    </row>
    <row r="25" spans="2:13" ht="14.25" thickBot="1" x14ac:dyDescent="0.3">
      <c r="B25" s="189" t="s">
        <v>78</v>
      </c>
      <c r="C25" s="576"/>
      <c r="D25" s="190"/>
      <c r="E25" s="190"/>
      <c r="F25" s="388"/>
      <c r="G25" s="579"/>
      <c r="I25" s="581"/>
      <c r="K25" s="583"/>
      <c r="L25" s="14"/>
      <c r="M25" s="14"/>
    </row>
    <row r="26" spans="2:13" ht="15" customHeight="1" x14ac:dyDescent="0.25">
      <c r="B26" s="394"/>
      <c r="C26" s="395"/>
      <c r="D26" s="395"/>
      <c r="E26" s="395"/>
      <c r="F26" s="396"/>
      <c r="G26" s="386"/>
      <c r="I26" s="382"/>
      <c r="K26" s="382"/>
      <c r="L26" s="15"/>
      <c r="M26" s="15"/>
    </row>
    <row r="27" spans="2:13" x14ac:dyDescent="0.25">
      <c r="B27" s="188" t="s">
        <v>79</v>
      </c>
      <c r="C27" s="397"/>
      <c r="D27" s="397"/>
      <c r="E27" s="397"/>
      <c r="F27" s="398"/>
      <c r="G27" s="186"/>
      <c r="I27" s="380"/>
      <c r="K27" s="380"/>
    </row>
    <row r="28" spans="2:13" ht="13.5" x14ac:dyDescent="0.25">
      <c r="B28" s="188"/>
      <c r="C28" s="397"/>
      <c r="D28" s="397"/>
      <c r="E28" s="397"/>
      <c r="F28" s="388"/>
      <c r="G28" s="186"/>
      <c r="I28" s="382"/>
      <c r="K28" s="382"/>
    </row>
    <row r="29" spans="2:13" ht="14.25" thickBot="1" x14ac:dyDescent="0.3">
      <c r="B29" s="372" t="s">
        <v>80</v>
      </c>
      <c r="C29" s="190"/>
      <c r="D29" s="190"/>
      <c r="E29" s="190"/>
      <c r="F29" s="584"/>
      <c r="G29" s="579"/>
      <c r="I29" s="585"/>
      <c r="K29" s="586"/>
    </row>
    <row r="30" spans="2:13" ht="15.75" thickBot="1" x14ac:dyDescent="0.3">
      <c r="B30" s="373" t="s">
        <v>81</v>
      </c>
      <c r="C30" s="374"/>
      <c r="D30" s="375"/>
      <c r="E30" s="376"/>
      <c r="F30" s="378"/>
      <c r="G30" s="377" t="s">
        <v>82</v>
      </c>
      <c r="I30" s="379"/>
      <c r="J30" s="507"/>
      <c r="K30" s="379"/>
    </row>
    <row r="31" spans="2:13" customFormat="1" x14ac:dyDescent="0.25"/>
    <row r="32" spans="2:13" ht="13.5" x14ac:dyDescent="0.25">
      <c r="C32" s="131"/>
      <c r="E32" s="132"/>
    </row>
    <row r="33" spans="2:11" ht="13.5" x14ac:dyDescent="0.25">
      <c r="B33" s="399" t="s">
        <v>634</v>
      </c>
      <c r="C33" s="822"/>
      <c r="E33" s="132"/>
    </row>
    <row r="34" spans="2:11" ht="3.75" customHeight="1" x14ac:dyDescent="0.25">
      <c r="I34" s="756"/>
      <c r="K34" s="755"/>
    </row>
    <row r="35" spans="2:11" ht="15" customHeight="1" x14ac:dyDescent="0.25">
      <c r="B35" s="799" t="s">
        <v>120</v>
      </c>
      <c r="C35" s="800"/>
      <c r="D35" s="800"/>
      <c r="E35" s="800"/>
      <c r="F35" s="859"/>
      <c r="I35" s="804"/>
      <c r="K35" s="804"/>
    </row>
    <row r="36" spans="2:11" ht="15" customHeight="1" x14ac:dyDescent="0.25">
      <c r="B36" s="801" t="s">
        <v>121</v>
      </c>
      <c r="C36" s="387"/>
      <c r="D36" s="387"/>
      <c r="E36" s="387"/>
      <c r="F36" s="859"/>
      <c r="I36" s="804"/>
      <c r="K36" s="804"/>
    </row>
    <row r="37" spans="2:11" ht="15" customHeight="1" x14ac:dyDescent="0.25">
      <c r="B37" s="801" t="s">
        <v>122</v>
      </c>
      <c r="C37" s="387"/>
      <c r="D37" s="387"/>
      <c r="E37" s="387"/>
      <c r="F37" s="859"/>
      <c r="I37" s="804"/>
      <c r="K37" s="804"/>
    </row>
    <row r="38" spans="2:11" ht="15" customHeight="1" x14ac:dyDescent="0.25">
      <c r="B38" s="802" t="s">
        <v>124</v>
      </c>
      <c r="C38" s="803"/>
      <c r="D38" s="803"/>
      <c r="E38" s="803"/>
      <c r="F38" s="859"/>
      <c r="I38" s="804"/>
      <c r="K38" s="804"/>
    </row>
  </sheetData>
  <sheetProtection algorithmName="SHA-512" hashValue="RsR+7WgSCNoHkHmgRhOmptcq+Kd99IOAiPH4/ZYeXfFklY1fgIzMEA4selbMMSK7aEadcps8sG7Jn0nBOawesQ==" saltValue="iEUytZ4D9UJZJaIRhsGZ7Q==" spinCount="100000" sheet="1" objects="1" scenarios="1"/>
  <phoneticPr fontId="7" type="noConversion"/>
  <pageMargins left="0.7" right="0.7" top="0.75" bottom="0.75" header="0.3" footer="0.3"/>
  <pageSetup paperSize="9" scale="31" fitToHeight="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1D4EA-B608-4BB3-84E7-086D0867ECC5}">
  <sheetPr codeName="Tabelle4">
    <tabColor rgb="FFFFFF00"/>
  </sheetPr>
  <dimension ref="A1:AG60"/>
  <sheetViews>
    <sheetView showGridLines="0" zoomScale="85" zoomScaleNormal="85" workbookViewId="0"/>
  </sheetViews>
  <sheetFormatPr baseColWidth="10" defaultColWidth="11.42578125" defaultRowHeight="15" x14ac:dyDescent="0.25"/>
  <cols>
    <col min="1" max="1" width="3.140625" customWidth="1"/>
    <col min="2" max="2" width="45.140625" customWidth="1"/>
    <col min="3" max="3" width="14.7109375" customWidth="1"/>
    <col min="4" max="4" width="17.7109375" customWidth="1"/>
    <col min="5" max="5" width="16" customWidth="1"/>
    <col min="6" max="6" width="15.28515625" customWidth="1"/>
    <col min="7" max="7" width="6.42578125" customWidth="1"/>
    <col min="8" max="11" width="15.5703125" customWidth="1"/>
    <col min="12" max="12" width="5.28515625" customWidth="1"/>
    <col min="13" max="16" width="15.85546875" customWidth="1"/>
  </cols>
  <sheetData>
    <row r="1" spans="1:33" ht="24" x14ac:dyDescent="0.4">
      <c r="B1" s="426" t="s">
        <v>325</v>
      </c>
      <c r="C1" s="426"/>
      <c r="D1" s="428"/>
      <c r="E1" s="428"/>
    </row>
    <row r="2" spans="1:33" ht="15.75" thickBot="1" x14ac:dyDescent="0.3"/>
    <row r="3" spans="1:33" s="11" customFormat="1" ht="27.75" customHeight="1" x14ac:dyDescent="0.25">
      <c r="A3" s="9"/>
      <c r="B3" s="273" t="str">
        <f>Stammdatenblatt!$B3</f>
        <v>Name Leistungsträger</v>
      </c>
      <c r="C3" s="1199"/>
      <c r="D3" s="1200"/>
      <c r="E3" s="10"/>
      <c r="F3" s="10"/>
      <c r="G3" s="78"/>
      <c r="H3" s="78"/>
      <c r="I3" s="78"/>
      <c r="J3" s="78"/>
      <c r="K3" s="78"/>
      <c r="L3" s="78"/>
      <c r="M3" s="9"/>
      <c r="N3" s="9"/>
      <c r="O3" s="9"/>
      <c r="P3" s="9"/>
      <c r="Q3" s="9"/>
      <c r="R3" s="9"/>
      <c r="S3" s="9"/>
      <c r="T3" s="9"/>
      <c r="U3" s="9"/>
      <c r="V3" s="9"/>
      <c r="W3" s="9"/>
      <c r="X3" s="9"/>
      <c r="Y3" s="9"/>
      <c r="Z3" s="9"/>
      <c r="AA3" s="9"/>
      <c r="AB3" s="9"/>
      <c r="AC3" s="9"/>
      <c r="AD3" s="9"/>
    </row>
    <row r="4" spans="1:33" s="11" customFormat="1" ht="27.75" customHeight="1" x14ac:dyDescent="0.25">
      <c r="A4" s="9"/>
      <c r="B4" s="274" t="str">
        <f>Stammdatenblatt!$B4</f>
        <v>Name/ Anschrift des Leistungserbringers</v>
      </c>
      <c r="C4" s="1201"/>
      <c r="D4" s="1202"/>
      <c r="E4" s="78"/>
      <c r="F4" s="78"/>
      <c r="G4" s="78"/>
      <c r="H4" s="78"/>
      <c r="I4" s="78"/>
      <c r="J4" s="78"/>
      <c r="K4" s="78"/>
      <c r="L4" s="78"/>
      <c r="M4" s="9"/>
      <c r="N4" s="9"/>
      <c r="O4" s="9"/>
      <c r="P4" s="9"/>
      <c r="Q4" s="9"/>
      <c r="R4" s="9"/>
      <c r="S4" s="9"/>
      <c r="T4" s="9"/>
      <c r="U4" s="9"/>
      <c r="V4" s="9"/>
      <c r="W4" s="9"/>
      <c r="X4" s="9"/>
      <c r="Y4" s="9"/>
      <c r="Z4" s="9"/>
      <c r="AA4" s="9"/>
      <c r="AB4" s="9"/>
      <c r="AC4" s="9"/>
      <c r="AD4" s="9"/>
    </row>
    <row r="5" spans="1:33" s="11" customFormat="1" ht="27.75" customHeight="1" x14ac:dyDescent="0.25">
      <c r="A5" s="9"/>
      <c r="B5" s="274" t="str">
        <f>Stammdatenblatt!$B5</f>
        <v>Name/ Anschrift der Einrichtung</v>
      </c>
      <c r="C5" s="1193"/>
      <c r="D5" s="1194"/>
      <c r="E5" s="78"/>
      <c r="F5" s="78"/>
      <c r="G5" s="79"/>
      <c r="H5" s="79"/>
      <c r="I5" s="79"/>
      <c r="J5" s="79"/>
      <c r="K5" s="79"/>
      <c r="L5" s="79"/>
      <c r="M5" s="9"/>
      <c r="N5" s="9"/>
      <c r="O5" s="9"/>
      <c r="P5" s="9"/>
      <c r="Q5" s="9"/>
      <c r="R5" s="9"/>
      <c r="S5" s="9"/>
      <c r="T5" s="9"/>
      <c r="U5" s="9"/>
      <c r="V5" s="9"/>
      <c r="W5" s="9"/>
      <c r="X5" s="9"/>
      <c r="Y5" s="9"/>
      <c r="Z5" s="9"/>
      <c r="AA5" s="9"/>
      <c r="AB5" s="9"/>
      <c r="AC5" s="9"/>
      <c r="AD5" s="9"/>
    </row>
    <row r="6" spans="1:33" s="11" customFormat="1" ht="16.5" customHeight="1" x14ac:dyDescent="0.25">
      <c r="A6" s="9"/>
      <c r="B6" s="274" t="str">
        <f>Stammdatenblatt!$B6</f>
        <v>Tarif</v>
      </c>
      <c r="C6" s="1203"/>
      <c r="D6" s="1204"/>
      <c r="E6" s="79"/>
      <c r="F6" s="79"/>
      <c r="G6" s="80"/>
      <c r="H6" s="80"/>
      <c r="I6" s="80"/>
      <c r="J6" s="80"/>
      <c r="K6" s="80"/>
      <c r="L6" s="80"/>
      <c r="M6" s="9"/>
      <c r="N6" s="9"/>
      <c r="O6" s="9"/>
      <c r="P6" s="9"/>
      <c r="Q6" s="9"/>
      <c r="R6" s="9"/>
      <c r="S6" s="9"/>
      <c r="T6" s="9"/>
      <c r="U6" s="9"/>
      <c r="V6" s="9"/>
      <c r="W6" s="9"/>
      <c r="X6" s="9"/>
      <c r="Y6" s="9"/>
      <c r="Z6" s="9"/>
      <c r="AA6" s="9"/>
      <c r="AB6" s="9"/>
      <c r="AC6" s="9"/>
      <c r="AD6" s="9"/>
    </row>
    <row r="7" spans="1:33" s="11" customFormat="1" ht="22.9" customHeight="1" x14ac:dyDescent="0.25">
      <c r="A7" s="9"/>
      <c r="B7" s="274" t="str">
        <f>Stammdatenblatt!$B7</f>
        <v>Rechtskreis</v>
      </c>
      <c r="C7" s="1193"/>
      <c r="D7" s="1194"/>
      <c r="E7" s="80"/>
      <c r="F7" s="80"/>
      <c r="G7" s="79"/>
      <c r="H7" s="79"/>
      <c r="I7" s="79"/>
      <c r="J7" s="79"/>
      <c r="K7" s="79"/>
      <c r="L7" s="79"/>
      <c r="M7" s="9"/>
      <c r="N7" s="9"/>
      <c r="O7" s="9"/>
      <c r="P7" s="9"/>
      <c r="Q7" s="9"/>
      <c r="R7" s="9"/>
      <c r="S7" s="9"/>
      <c r="T7" s="9"/>
      <c r="U7" s="9"/>
      <c r="V7" s="9"/>
      <c r="W7" s="9"/>
      <c r="X7" s="9"/>
      <c r="Y7" s="9"/>
      <c r="Z7" s="9"/>
      <c r="AA7" s="9"/>
      <c r="AB7" s="9"/>
      <c r="AC7" s="9"/>
      <c r="AD7" s="9"/>
    </row>
    <row r="8" spans="1:33" s="11" customFormat="1" x14ac:dyDescent="0.25">
      <c r="A8" s="9"/>
      <c r="B8" s="275" t="str">
        <f>Stammdatenblatt!$B8</f>
        <v>Leistungen gemäß §§</v>
      </c>
      <c r="C8" s="1193"/>
      <c r="D8" s="1194"/>
      <c r="E8" s="79"/>
      <c r="F8" s="79"/>
      <c r="G8" s="79"/>
      <c r="H8" s="79"/>
      <c r="I8" s="79"/>
      <c r="J8" s="79"/>
      <c r="K8" s="79"/>
      <c r="L8" s="79"/>
      <c r="M8" s="9"/>
      <c r="N8" s="9"/>
      <c r="O8" s="9"/>
      <c r="P8" s="9"/>
      <c r="Q8" s="9"/>
      <c r="R8" s="9"/>
      <c r="V8" s="9"/>
      <c r="W8" s="8"/>
      <c r="X8" s="9"/>
      <c r="Y8" s="9"/>
      <c r="Z8" s="9"/>
      <c r="AA8" s="9"/>
      <c r="AB8" s="9"/>
      <c r="AC8" s="9"/>
      <c r="AD8" s="9"/>
      <c r="AG8" s="27"/>
    </row>
    <row r="9" spans="1:33" s="11" customFormat="1" x14ac:dyDescent="0.25">
      <c r="A9" s="9"/>
      <c r="B9" s="274" t="str">
        <f>Stammdatenblatt!$B9</f>
        <v>Maßnahme</v>
      </c>
      <c r="C9" s="1193"/>
      <c r="D9" s="1194"/>
      <c r="E9" s="79"/>
      <c r="F9" s="79"/>
      <c r="G9" s="79"/>
      <c r="H9" s="79"/>
      <c r="I9" s="79"/>
      <c r="J9" s="79"/>
      <c r="K9" s="79"/>
      <c r="L9" s="79"/>
      <c r="M9" s="9"/>
      <c r="N9" s="9"/>
      <c r="O9" s="9"/>
      <c r="P9" s="9"/>
      <c r="Q9" s="9"/>
      <c r="R9" s="9"/>
      <c r="S9" s="9"/>
      <c r="T9" s="9"/>
      <c r="U9" s="9"/>
      <c r="V9" s="9"/>
      <c r="W9" s="8"/>
      <c r="X9" s="9"/>
      <c r="Y9" s="9"/>
      <c r="Z9" s="9"/>
      <c r="AA9" s="9"/>
      <c r="AB9" s="9"/>
      <c r="AC9" s="9"/>
      <c r="AD9" s="9"/>
    </row>
    <row r="10" spans="1:33" s="11" customFormat="1" x14ac:dyDescent="0.25">
      <c r="A10" s="9"/>
      <c r="B10" s="275" t="str">
        <f>Stammdatenblatt!$B10</f>
        <v>Ort der Leistung</v>
      </c>
      <c r="C10" s="1193"/>
      <c r="D10" s="1194"/>
      <c r="E10" s="79"/>
      <c r="F10" s="79"/>
      <c r="G10" s="79"/>
      <c r="H10" s="79"/>
      <c r="I10" s="79"/>
      <c r="J10" s="79"/>
      <c r="K10" s="79"/>
      <c r="L10" s="79"/>
      <c r="M10" s="9"/>
      <c r="N10" s="9"/>
      <c r="O10" s="9"/>
      <c r="P10" s="9"/>
      <c r="Q10" s="9"/>
      <c r="R10" s="9"/>
      <c r="S10" s="9"/>
      <c r="T10" s="9"/>
      <c r="U10" s="9"/>
      <c r="V10" s="9"/>
      <c r="W10" s="8"/>
      <c r="X10" s="9"/>
      <c r="Y10" s="9"/>
      <c r="Z10" s="9"/>
      <c r="AA10" s="9"/>
      <c r="AB10" s="9"/>
      <c r="AC10" s="9"/>
      <c r="AD10" s="9"/>
    </row>
    <row r="11" spans="1:33" s="8" customFormat="1" x14ac:dyDescent="0.25">
      <c r="A11" s="9"/>
      <c r="B11" s="275" t="str">
        <f>Stammdatenblatt!$B11</f>
        <v>Aktenzeichen (falls vorhanden)</v>
      </c>
      <c r="C11" s="1193"/>
      <c r="D11" s="1194"/>
      <c r="E11" s="79"/>
      <c r="F11" s="79"/>
      <c r="G11" s="79"/>
      <c r="H11" s="79"/>
      <c r="I11" s="79"/>
      <c r="J11" s="79"/>
      <c r="K11" s="79"/>
      <c r="L11" s="79"/>
      <c r="M11" s="9"/>
      <c r="N11" s="9"/>
      <c r="O11" s="9"/>
      <c r="P11" s="9"/>
      <c r="Q11" s="9"/>
      <c r="R11" s="9"/>
      <c r="S11" s="9"/>
      <c r="T11" s="28"/>
      <c r="U11" s="9"/>
      <c r="V11" s="9"/>
      <c r="W11" s="9"/>
      <c r="X11" s="9"/>
      <c r="Y11" s="9"/>
      <c r="Z11" s="9"/>
      <c r="AA11" s="9"/>
      <c r="AB11" s="9"/>
      <c r="AC11" s="9"/>
      <c r="AD11" s="9"/>
    </row>
    <row r="12" spans="1:33" s="8" customFormat="1" x14ac:dyDescent="0.25">
      <c r="A12" s="7"/>
      <c r="B12" s="276" t="str">
        <f>Stammdatenblatt!$B12</f>
        <v>Vereinbarungszeitraum ab MM/JJJJ</v>
      </c>
      <c r="C12" s="1195"/>
      <c r="D12" s="1196"/>
      <c r="E12" s="79"/>
      <c r="F12" s="79"/>
      <c r="G12" s="79"/>
      <c r="H12" s="79"/>
      <c r="I12" s="79"/>
      <c r="J12" s="79"/>
      <c r="K12" s="79"/>
      <c r="L12" s="79"/>
      <c r="M12" s="9"/>
      <c r="N12" s="9"/>
      <c r="O12" s="9"/>
      <c r="P12" s="9"/>
      <c r="Q12" s="9"/>
      <c r="R12" s="9"/>
      <c r="S12" s="9"/>
      <c r="T12" s="9"/>
      <c r="V12" s="9"/>
      <c r="W12" s="9"/>
      <c r="X12" s="9"/>
      <c r="Y12" s="9"/>
      <c r="Z12" s="9"/>
      <c r="AA12" s="9"/>
      <c r="AB12" s="7"/>
      <c r="AC12" s="7"/>
      <c r="AD12" s="7"/>
    </row>
    <row r="13" spans="1:33" s="8" customFormat="1" ht="15.75" thickBot="1" x14ac:dyDescent="0.3">
      <c r="A13" s="7"/>
      <c r="B13" s="277" t="str">
        <f>Stammdatenblatt!$B13</f>
        <v>Stand des Datenblattes TT/MM/JJJJ</v>
      </c>
      <c r="C13" s="1197"/>
      <c r="D13" s="1198"/>
      <c r="E13" s="79"/>
      <c r="F13" s="79"/>
      <c r="G13" s="81"/>
      <c r="H13" s="81"/>
      <c r="I13" s="81"/>
      <c r="J13" s="81"/>
      <c r="K13" s="81"/>
      <c r="L13" s="81"/>
      <c r="M13" s="9"/>
      <c r="N13" s="9"/>
      <c r="O13" s="9"/>
      <c r="P13" s="9"/>
      <c r="Q13" s="9"/>
      <c r="R13" s="9"/>
      <c r="S13" s="9"/>
      <c r="T13" s="9"/>
      <c r="U13" s="9"/>
      <c r="V13" s="9"/>
      <c r="W13" s="9"/>
      <c r="X13" s="9"/>
      <c r="Y13" s="9"/>
      <c r="Z13" s="9"/>
      <c r="AA13" s="9"/>
      <c r="AB13" s="7"/>
      <c r="AC13" s="7"/>
      <c r="AD13" s="7"/>
    </row>
    <row r="16" spans="1:33" ht="21" x14ac:dyDescent="0.35">
      <c r="B16" s="430" t="s">
        <v>326</v>
      </c>
      <c r="C16" s="428"/>
      <c r="D16" s="428"/>
      <c r="E16" s="428"/>
      <c r="F16" s="428"/>
      <c r="G16" s="428"/>
      <c r="H16" s="428"/>
      <c r="I16" s="428"/>
      <c r="J16" s="428"/>
      <c r="K16" s="428"/>
      <c r="L16" s="428"/>
      <c r="M16" s="428"/>
      <c r="N16" s="428"/>
      <c r="O16" s="428"/>
      <c r="P16" s="428"/>
    </row>
    <row r="17" spans="2:16" s="841" customFormat="1" ht="26.25" thickBot="1" x14ac:dyDescent="0.25">
      <c r="B17" s="842" t="s">
        <v>367</v>
      </c>
      <c r="C17" s="842"/>
      <c r="D17" s="843"/>
      <c r="E17" s="843"/>
      <c r="F17" s="843"/>
      <c r="H17" s="844" t="s">
        <v>328</v>
      </c>
      <c r="I17" s="844" t="s">
        <v>327</v>
      </c>
      <c r="J17" s="844"/>
      <c r="K17" s="844"/>
      <c r="M17" s="845" t="s">
        <v>256</v>
      </c>
      <c r="N17" s="845" t="s">
        <v>327</v>
      </c>
      <c r="O17" s="845"/>
      <c r="P17" s="845"/>
    </row>
    <row r="18" spans="2:16" ht="19.5" customHeight="1" x14ac:dyDescent="0.25">
      <c r="B18" s="832" t="s">
        <v>635</v>
      </c>
      <c r="C18" s="668"/>
      <c r="D18" s="823"/>
      <c r="E18" s="833"/>
      <c r="F18" s="833"/>
      <c r="H18" s="671"/>
      <c r="I18" s="557"/>
      <c r="J18" s="554"/>
      <c r="K18" s="554"/>
      <c r="M18" s="673"/>
      <c r="N18" s="557"/>
      <c r="O18" s="554"/>
      <c r="P18" s="554"/>
    </row>
    <row r="19" spans="2:16" ht="19.5" customHeight="1" thickBot="1" x14ac:dyDescent="0.3">
      <c r="B19" s="832" t="s">
        <v>636</v>
      </c>
      <c r="C19" s="668"/>
      <c r="D19" s="828"/>
      <c r="E19" s="834"/>
      <c r="F19" s="834"/>
      <c r="H19" s="672"/>
      <c r="I19" s="558"/>
      <c r="J19" s="556"/>
      <c r="K19" s="556"/>
      <c r="M19" s="674"/>
      <c r="N19" s="555"/>
      <c r="O19" s="556"/>
      <c r="P19" s="556"/>
    </row>
    <row r="20" spans="2:16" ht="6" customHeight="1" x14ac:dyDescent="0.25"/>
    <row r="21" spans="2:16" s="841" customFormat="1" ht="25.5" x14ac:dyDescent="0.2">
      <c r="C21" s="835" t="s">
        <v>109</v>
      </c>
      <c r="D21" s="852" t="s">
        <v>641</v>
      </c>
      <c r="E21" s="852" t="s">
        <v>640</v>
      </c>
    </row>
    <row r="22" spans="2:16" x14ac:dyDescent="0.25">
      <c r="B22" s="823" t="s">
        <v>120</v>
      </c>
      <c r="C22" s="824"/>
      <c r="D22" s="826"/>
      <c r="E22" s="826"/>
      <c r="F22" s="817"/>
      <c r="H22" s="824"/>
      <c r="I22" s="826"/>
      <c r="J22" s="826"/>
      <c r="K22" s="817"/>
      <c r="M22" s="824"/>
      <c r="N22" s="826"/>
      <c r="O22" s="826"/>
      <c r="P22" s="817"/>
    </row>
    <row r="23" spans="2:16" x14ac:dyDescent="0.25">
      <c r="B23" s="825" t="s">
        <v>121</v>
      </c>
      <c r="C23" s="830"/>
      <c r="D23" s="827"/>
      <c r="E23" s="827"/>
      <c r="F23" s="819"/>
      <c r="H23" s="830"/>
      <c r="I23" s="827"/>
      <c r="J23" s="827"/>
      <c r="K23" s="819"/>
      <c r="M23" s="830"/>
      <c r="N23" s="827"/>
      <c r="O23" s="827"/>
      <c r="P23" s="819"/>
    </row>
    <row r="24" spans="2:16" x14ac:dyDescent="0.25">
      <c r="B24" s="825" t="s">
        <v>122</v>
      </c>
      <c r="C24" s="830"/>
      <c r="D24" s="827"/>
      <c r="E24" s="827"/>
      <c r="F24" s="819"/>
      <c r="H24" s="830"/>
      <c r="I24" s="827"/>
      <c r="J24" s="827"/>
      <c r="K24" s="819"/>
      <c r="M24" s="830"/>
      <c r="N24" s="827"/>
      <c r="O24" s="827"/>
      <c r="P24" s="819"/>
    </row>
    <row r="25" spans="2:16" x14ac:dyDescent="0.25">
      <c r="B25" s="828" t="s">
        <v>124</v>
      </c>
      <c r="C25" s="831"/>
      <c r="D25" s="829"/>
      <c r="E25" s="829"/>
      <c r="F25" s="818"/>
      <c r="H25" s="831"/>
      <c r="I25" s="829"/>
      <c r="J25" s="829"/>
      <c r="K25" s="818"/>
      <c r="M25" s="831"/>
      <c r="N25" s="829"/>
      <c r="O25" s="829"/>
      <c r="P25" s="818"/>
    </row>
    <row r="26" spans="2:16" ht="5.25" customHeight="1" x14ac:dyDescent="0.25"/>
    <row r="27" spans="2:16" s="432" customFormat="1" ht="19.5" customHeight="1" x14ac:dyDescent="0.25">
      <c r="B27" s="433" t="s">
        <v>329</v>
      </c>
      <c r="C27" s="813"/>
      <c r="D27" s="814"/>
      <c r="E27" s="815"/>
      <c r="F27" s="816"/>
      <c r="H27" s="433"/>
      <c r="I27" s="807"/>
      <c r="J27" s="854"/>
      <c r="K27" s="816"/>
      <c r="M27" s="433"/>
      <c r="N27" s="807"/>
      <c r="O27" s="807"/>
      <c r="P27" s="816"/>
    </row>
    <row r="28" spans="2:16" ht="4.5" customHeight="1" x14ac:dyDescent="0.25"/>
    <row r="31" spans="2:16" ht="21" x14ac:dyDescent="0.35">
      <c r="B31" s="430" t="s">
        <v>330</v>
      </c>
      <c r="C31" s="428"/>
      <c r="D31" s="428"/>
      <c r="E31" s="428"/>
      <c r="F31" s="428"/>
      <c r="G31" s="428"/>
      <c r="H31" s="428"/>
      <c r="I31" s="428"/>
      <c r="J31" s="428"/>
      <c r="K31" s="428"/>
      <c r="L31" s="428"/>
      <c r="M31" s="428"/>
      <c r="N31" s="428"/>
      <c r="O31" s="428"/>
      <c r="P31" s="428"/>
    </row>
    <row r="33" spans="2:16" ht="39.75" x14ac:dyDescent="0.3">
      <c r="B33" s="488"/>
      <c r="C33" s="836" t="s">
        <v>648</v>
      </c>
      <c r="D33" s="836" t="s">
        <v>649</v>
      </c>
      <c r="E33" s="836" t="s">
        <v>650</v>
      </c>
      <c r="F33" s="836" t="s">
        <v>651</v>
      </c>
      <c r="H33" s="837" t="s">
        <v>331</v>
      </c>
      <c r="I33" s="837" t="s">
        <v>332</v>
      </c>
      <c r="J33" s="837" t="s">
        <v>333</v>
      </c>
      <c r="K33" s="838" t="s">
        <v>334</v>
      </c>
      <c r="M33" s="839" t="s">
        <v>335</v>
      </c>
      <c r="N33" s="839" t="s">
        <v>336</v>
      </c>
      <c r="O33" s="839" t="s">
        <v>337</v>
      </c>
      <c r="P33" s="840" t="s">
        <v>338</v>
      </c>
    </row>
    <row r="34" spans="2:16" x14ac:dyDescent="0.25">
      <c r="B34" s="706" t="s">
        <v>339</v>
      </c>
      <c r="C34" s="669"/>
      <c r="D34" s="669"/>
      <c r="E34" s="669"/>
      <c r="F34" s="669"/>
      <c r="H34" s="675"/>
      <c r="I34" s="675"/>
      <c r="J34" s="675"/>
      <c r="K34" s="675"/>
      <c r="M34" s="670"/>
      <c r="N34" s="670"/>
      <c r="O34" s="670"/>
      <c r="P34" s="670"/>
    </row>
    <row r="35" spans="2:16" x14ac:dyDescent="0.25">
      <c r="B35" s="706" t="s">
        <v>340</v>
      </c>
      <c r="C35" s="669"/>
      <c r="D35" s="669"/>
      <c r="E35" s="669"/>
      <c r="F35" s="669"/>
      <c r="H35" s="675"/>
      <c r="I35" s="675"/>
      <c r="J35" s="675"/>
      <c r="K35" s="675"/>
      <c r="M35" s="670"/>
      <c r="N35" s="670"/>
      <c r="O35" s="670"/>
      <c r="P35" s="670"/>
    </row>
    <row r="36" spans="2:16" x14ac:dyDescent="0.25">
      <c r="B36" s="706" t="s">
        <v>341</v>
      </c>
      <c r="C36" s="669"/>
      <c r="D36" s="669"/>
      <c r="E36" s="669"/>
      <c r="F36" s="669"/>
      <c r="H36" s="675"/>
      <c r="I36" s="675"/>
      <c r="J36" s="675"/>
      <c r="K36" s="675"/>
      <c r="M36" s="670"/>
      <c r="N36" s="670"/>
      <c r="O36" s="670"/>
      <c r="P36" s="670"/>
    </row>
    <row r="37" spans="2:16" x14ac:dyDescent="0.25">
      <c r="B37" s="668"/>
      <c r="C37" s="669"/>
      <c r="D37" s="669"/>
      <c r="E37" s="669"/>
      <c r="F37" s="669"/>
      <c r="H37" s="675"/>
      <c r="I37" s="675"/>
      <c r="J37" s="675"/>
      <c r="K37" s="675"/>
      <c r="M37" s="670"/>
      <c r="N37" s="670"/>
      <c r="O37" s="670"/>
      <c r="P37" s="670"/>
    </row>
    <row r="38" spans="2:16" x14ac:dyDescent="0.25">
      <c r="B38" s="668"/>
      <c r="C38" s="669"/>
      <c r="D38" s="669"/>
      <c r="E38" s="669"/>
      <c r="F38" s="669"/>
      <c r="H38" s="675"/>
      <c r="I38" s="675"/>
      <c r="J38" s="675"/>
      <c r="K38" s="675"/>
      <c r="M38" s="670"/>
      <c r="N38" s="670"/>
      <c r="O38" s="670"/>
      <c r="P38" s="670"/>
    </row>
    <row r="39" spans="2:16" x14ac:dyDescent="0.25">
      <c r="B39" s="668"/>
      <c r="C39" s="669"/>
      <c r="D39" s="669"/>
      <c r="E39" s="669"/>
      <c r="F39" s="669"/>
      <c r="H39" s="675"/>
      <c r="I39" s="675"/>
      <c r="J39" s="675"/>
      <c r="K39" s="675"/>
      <c r="M39" s="670"/>
      <c r="N39" s="670"/>
      <c r="O39" s="670"/>
      <c r="P39" s="670"/>
    </row>
    <row r="40" spans="2:16" x14ac:dyDescent="0.25">
      <c r="B40" s="668"/>
      <c r="C40" s="669"/>
      <c r="D40" s="669"/>
      <c r="E40" s="669"/>
      <c r="F40" s="669"/>
      <c r="H40" s="675"/>
      <c r="I40" s="675"/>
      <c r="J40" s="675"/>
      <c r="K40" s="675"/>
      <c r="M40" s="670"/>
      <c r="N40" s="670"/>
      <c r="O40" s="670"/>
      <c r="P40" s="670"/>
    </row>
    <row r="41" spans="2:16" x14ac:dyDescent="0.25">
      <c r="B41" s="668"/>
      <c r="C41" s="669"/>
      <c r="D41" s="669"/>
      <c r="E41" s="669"/>
      <c r="F41" s="669"/>
      <c r="H41" s="675"/>
      <c r="I41" s="675"/>
      <c r="J41" s="675"/>
      <c r="K41" s="675"/>
      <c r="M41" s="670"/>
      <c r="N41" s="670"/>
      <c r="O41" s="670"/>
      <c r="P41" s="670"/>
    </row>
    <row r="42" spans="2:16" x14ac:dyDescent="0.25">
      <c r="B42" s="668"/>
      <c r="C42" s="669"/>
      <c r="D42" s="669"/>
      <c r="E42" s="669"/>
      <c r="F42" s="669"/>
      <c r="H42" s="675"/>
      <c r="I42" s="675"/>
      <c r="J42" s="675"/>
      <c r="K42" s="675"/>
      <c r="M42" s="670"/>
      <c r="N42" s="670"/>
      <c r="O42" s="670"/>
      <c r="P42" s="670"/>
    </row>
    <row r="43" spans="2:16" x14ac:dyDescent="0.25">
      <c r="B43" s="668"/>
      <c r="C43" s="707"/>
      <c r="D43" s="707"/>
      <c r="E43" s="707"/>
      <c r="F43" s="707"/>
      <c r="H43" s="675"/>
      <c r="I43" s="675"/>
      <c r="J43" s="675"/>
      <c r="K43" s="675"/>
      <c r="M43" s="670"/>
      <c r="N43" s="670"/>
      <c r="O43" s="670"/>
      <c r="P43" s="670"/>
    </row>
    <row r="44" spans="2:16" x14ac:dyDescent="0.25">
      <c r="C44" s="708"/>
      <c r="D44" s="495"/>
      <c r="E44" s="495"/>
      <c r="F44" s="496"/>
      <c r="H44" s="498"/>
      <c r="J44" s="497"/>
      <c r="K44" s="497"/>
      <c r="M44" s="498"/>
      <c r="O44" s="497"/>
      <c r="P44" s="497"/>
    </row>
    <row r="45" spans="2:16" s="111" customFormat="1" ht="16.5" customHeight="1" x14ac:dyDescent="0.25">
      <c r="B45" s="491" t="s">
        <v>342</v>
      </c>
      <c r="C45" s="709"/>
      <c r="D45" s="709"/>
      <c r="E45" s="709"/>
      <c r="F45" s="709"/>
      <c r="H45" s="709"/>
      <c r="I45" s="709"/>
      <c r="J45" s="709"/>
      <c r="K45" s="709"/>
      <c r="M45" s="709"/>
      <c r="N45" s="709"/>
      <c r="O45" s="709"/>
      <c r="P45" s="709"/>
    </row>
    <row r="46" spans="2:16" ht="5.25" customHeight="1" x14ac:dyDescent="0.25">
      <c r="C46" s="498"/>
      <c r="H46" s="498"/>
      <c r="J46" s="497"/>
      <c r="K46" s="497"/>
      <c r="M46" s="498"/>
      <c r="O46" s="497"/>
      <c r="P46" s="497"/>
    </row>
    <row r="47" spans="2:16" s="841" customFormat="1" ht="12.75" x14ac:dyDescent="0.2">
      <c r="C47" s="846" t="s">
        <v>343</v>
      </c>
      <c r="D47" s="846" t="s">
        <v>344</v>
      </c>
      <c r="E47" s="846" t="s">
        <v>642</v>
      </c>
      <c r="F47" s="847"/>
      <c r="H47" s="848" t="s">
        <v>343</v>
      </c>
      <c r="I47" s="848" t="s">
        <v>344</v>
      </c>
      <c r="J47" s="849"/>
      <c r="K47" s="849"/>
      <c r="M47" s="850" t="s">
        <v>343</v>
      </c>
      <c r="N47" s="850" t="s">
        <v>344</v>
      </c>
      <c r="O47" s="851"/>
      <c r="P47" s="851"/>
    </row>
    <row r="48" spans="2:16" ht="18" customHeight="1" x14ac:dyDescent="0.25">
      <c r="B48" s="492" t="s">
        <v>637</v>
      </c>
      <c r="C48" s="824"/>
      <c r="D48" s="826"/>
      <c r="E48" s="826"/>
      <c r="F48" s="817"/>
      <c r="H48" s="824"/>
      <c r="I48" s="826"/>
      <c r="J48" s="826"/>
      <c r="K48" s="817"/>
      <c r="M48" s="824"/>
      <c r="N48" s="826"/>
      <c r="O48" s="826"/>
      <c r="P48" s="817"/>
    </row>
    <row r="49" spans="2:16" x14ac:dyDescent="0.25">
      <c r="B49" s="492" t="s">
        <v>638</v>
      </c>
      <c r="C49" s="830"/>
      <c r="D49" s="827"/>
      <c r="E49" s="827"/>
      <c r="F49" s="819"/>
      <c r="H49" s="830"/>
      <c r="I49" s="827"/>
      <c r="J49" s="827"/>
      <c r="K49" s="819"/>
      <c r="M49" s="830"/>
      <c r="N49" s="827"/>
      <c r="O49" s="827"/>
      <c r="P49" s="819"/>
    </row>
    <row r="50" spans="2:16" x14ac:dyDescent="0.25">
      <c r="B50" s="492" t="s">
        <v>122</v>
      </c>
      <c r="C50" s="830"/>
      <c r="D50" s="827"/>
      <c r="E50" s="827"/>
      <c r="F50" s="819"/>
      <c r="H50" s="830"/>
      <c r="I50" s="827"/>
      <c r="J50" s="827"/>
      <c r="K50" s="819"/>
      <c r="M50" s="830"/>
      <c r="N50" s="827"/>
      <c r="O50" s="827"/>
      <c r="P50" s="819"/>
    </row>
    <row r="51" spans="2:16" x14ac:dyDescent="0.25">
      <c r="B51" s="492" t="s">
        <v>639</v>
      </c>
      <c r="C51" s="831"/>
      <c r="D51" s="829"/>
      <c r="E51" s="829"/>
      <c r="F51" s="818"/>
      <c r="H51" s="831"/>
      <c r="I51" s="829"/>
      <c r="J51" s="829"/>
      <c r="K51" s="818"/>
      <c r="M51" s="831"/>
      <c r="N51" s="829"/>
      <c r="O51" s="829"/>
      <c r="P51" s="818"/>
    </row>
    <row r="52" spans="2:16" ht="3.75" customHeight="1" x14ac:dyDescent="0.25"/>
    <row r="53" spans="2:16" ht="21" customHeight="1" x14ac:dyDescent="0.25">
      <c r="B53" s="493" t="s">
        <v>345</v>
      </c>
      <c r="C53" s="499"/>
      <c r="D53" s="806"/>
      <c r="E53" s="806"/>
      <c r="F53" s="812"/>
      <c r="G53" s="432"/>
      <c r="H53" s="493"/>
      <c r="I53" s="499"/>
      <c r="J53" s="806"/>
      <c r="K53" s="811"/>
      <c r="L53" s="432"/>
      <c r="M53" s="493"/>
      <c r="N53" s="499"/>
      <c r="O53" s="806"/>
      <c r="P53" s="811"/>
    </row>
    <row r="54" spans="2:16" ht="21" customHeight="1" x14ac:dyDescent="0.25"/>
    <row r="55" spans="2:16" x14ac:dyDescent="0.25">
      <c r="B55" s="853" t="s">
        <v>643</v>
      </c>
      <c r="C55" s="846" t="s">
        <v>343</v>
      </c>
      <c r="D55" s="846" t="s">
        <v>344</v>
      </c>
      <c r="E55" s="846" t="s">
        <v>642</v>
      </c>
    </row>
    <row r="56" spans="2:16" x14ac:dyDescent="0.25">
      <c r="B56" s="492" t="s">
        <v>637</v>
      </c>
      <c r="C56" s="431"/>
      <c r="D56" s="710"/>
      <c r="E56" s="431"/>
      <c r="F56" s="808"/>
      <c r="H56" s="431"/>
      <c r="I56" s="710"/>
      <c r="J56" s="431"/>
      <c r="K56" s="808"/>
      <c r="M56" s="431"/>
      <c r="N56" s="710"/>
      <c r="O56" s="431"/>
      <c r="P56" s="820"/>
    </row>
    <row r="57" spans="2:16" x14ac:dyDescent="0.25">
      <c r="B57" s="492" t="s">
        <v>638</v>
      </c>
      <c r="C57" s="431"/>
      <c r="D57" s="710"/>
      <c r="E57" s="431"/>
      <c r="F57" s="809"/>
      <c r="H57" s="431"/>
      <c r="I57" s="710"/>
      <c r="J57" s="431"/>
      <c r="K57" s="809"/>
      <c r="M57" s="431"/>
      <c r="N57" s="710"/>
      <c r="O57" s="431"/>
      <c r="P57" s="821"/>
    </row>
    <row r="58" spans="2:16" x14ac:dyDescent="0.25">
      <c r="B58" s="492" t="s">
        <v>122</v>
      </c>
      <c r="C58" s="431"/>
      <c r="D58" s="710"/>
      <c r="E58" s="431"/>
      <c r="F58" s="809"/>
      <c r="H58" s="431"/>
      <c r="I58" s="710"/>
      <c r="J58" s="431"/>
      <c r="K58" s="809"/>
      <c r="M58" s="431"/>
      <c r="N58" s="710"/>
      <c r="O58" s="431"/>
      <c r="P58" s="809"/>
    </row>
    <row r="59" spans="2:16" x14ac:dyDescent="0.25">
      <c r="B59" s="492" t="s">
        <v>639</v>
      </c>
      <c r="C59" s="431"/>
      <c r="D59" s="710"/>
      <c r="E59" s="431"/>
      <c r="F59" s="809"/>
      <c r="H59" s="431"/>
      <c r="I59" s="710"/>
      <c r="J59" s="431"/>
      <c r="K59" s="809"/>
      <c r="M59" s="431"/>
      <c r="N59" s="710"/>
      <c r="O59" s="431"/>
      <c r="P59" s="809"/>
    </row>
    <row r="60" spans="2:16" s="355" customFormat="1" ht="39" customHeight="1" x14ac:dyDescent="0.3">
      <c r="B60" s="494" t="s">
        <v>346</v>
      </c>
      <c r="C60" s="500"/>
      <c r="D60" s="805"/>
      <c r="E60" s="855"/>
      <c r="F60" s="810"/>
      <c r="G60" s="370"/>
      <c r="H60" s="500"/>
      <c r="I60" s="805"/>
      <c r="J60" s="855"/>
      <c r="K60" s="810"/>
      <c r="L60" s="370"/>
      <c r="M60" s="500"/>
      <c r="N60" s="805"/>
      <c r="O60" s="855"/>
      <c r="P60" s="810"/>
    </row>
  </sheetData>
  <sheetProtection algorithmName="SHA-512" hashValue="4nbJ4I0R8EKcCJjEGdul+jplUYaP8pZl4ZTvQA+sT3tXLyIhMMmV9EjhaSLjG1mXzDnb2z/JtElnn1xyjQl/Bg==" saltValue="zdTgt52ZBVFrYzyH1POACQ==" spinCount="100000" sheet="1" objects="1" scenarios="1"/>
  <mergeCells count="11">
    <mergeCell ref="C3:D3"/>
    <mergeCell ref="C8:D8"/>
    <mergeCell ref="C4:D4"/>
    <mergeCell ref="C5:D5"/>
    <mergeCell ref="C6:D6"/>
    <mergeCell ref="C7:D7"/>
    <mergeCell ref="C9:D9"/>
    <mergeCell ref="C10:D10"/>
    <mergeCell ref="C11:D11"/>
    <mergeCell ref="C12:D12"/>
    <mergeCell ref="C13:D13"/>
  </mergeCells>
  <phoneticPr fontId="7" type="noConversion"/>
  <pageMargins left="0.7" right="0.7" top="0.78740157499999996" bottom="0.78740157499999996"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BF6F-BB0D-483E-8B31-C1D0B32B19F0}">
  <sheetPr codeName="Tabelle5">
    <tabColor rgb="FFFFFF00"/>
  </sheetPr>
  <dimension ref="A1:CG64"/>
  <sheetViews>
    <sheetView showGridLines="0" zoomScale="85" zoomScaleNormal="85" workbookViewId="0"/>
  </sheetViews>
  <sheetFormatPr baseColWidth="10" defaultColWidth="11.42578125" defaultRowHeight="15" x14ac:dyDescent="0.25"/>
  <cols>
    <col min="1" max="1" width="2.85546875" style="2" customWidth="1"/>
    <col min="2" max="2" width="41.42578125" style="2" customWidth="1"/>
    <col min="3" max="3" width="48.85546875" style="2" customWidth="1"/>
    <col min="4" max="4" width="15.140625" style="2" customWidth="1"/>
    <col min="5" max="16384" width="11.42578125" style="2"/>
  </cols>
  <sheetData>
    <row r="1" spans="1:85" s="22" customFormat="1" ht="24" x14ac:dyDescent="0.4">
      <c r="B1" s="426" t="s">
        <v>83</v>
      </c>
      <c r="C1" s="427"/>
      <c r="D1" s="23"/>
      <c r="E1" s="23"/>
      <c r="F1" s="24"/>
      <c r="G1" s="24"/>
      <c r="H1" s="24"/>
      <c r="J1" s="24"/>
      <c r="K1" s="25"/>
      <c r="CF1" s="26"/>
      <c r="CG1" s="26"/>
    </row>
    <row r="2" spans="1:85" s="11" customFormat="1" ht="14.25" thickBot="1" x14ac:dyDescent="0.3">
      <c r="A2" s="9"/>
      <c r="B2" s="10"/>
      <c r="C2" s="10"/>
      <c r="D2" s="10"/>
      <c r="E2" s="10"/>
      <c r="F2" s="9"/>
      <c r="G2" s="9"/>
      <c r="H2" s="9"/>
      <c r="I2" s="9"/>
      <c r="J2" s="9"/>
      <c r="L2" s="9"/>
      <c r="M2" s="9"/>
      <c r="N2" s="9"/>
      <c r="O2" s="9"/>
      <c r="P2" s="9"/>
      <c r="Q2" s="9"/>
      <c r="R2" s="9"/>
      <c r="S2" s="9"/>
    </row>
    <row r="3" spans="1:85" s="11" customFormat="1" ht="27.75" customHeight="1" x14ac:dyDescent="0.25">
      <c r="A3" s="9"/>
      <c r="B3" s="273" t="str">
        <f>Stammdatenblatt!$B3</f>
        <v>Name Leistungsträger</v>
      </c>
      <c r="C3" s="1206"/>
      <c r="D3" s="1207"/>
      <c r="E3" s="78"/>
      <c r="F3" s="9"/>
      <c r="G3" s="9"/>
      <c r="H3" s="9"/>
      <c r="I3" s="9"/>
      <c r="J3" s="9"/>
      <c r="K3" s="9"/>
      <c r="L3" s="9"/>
      <c r="M3" s="9"/>
      <c r="N3" s="9"/>
      <c r="O3" s="9"/>
      <c r="P3" s="9"/>
      <c r="Q3" s="9"/>
      <c r="R3" s="9"/>
      <c r="S3" s="9"/>
    </row>
    <row r="4" spans="1:85" s="11" customFormat="1" ht="27.75" customHeight="1" x14ac:dyDescent="0.25">
      <c r="A4" s="9"/>
      <c r="B4" s="274" t="str">
        <f>Stammdatenblatt!$B4</f>
        <v>Name/ Anschrift des Leistungserbringers</v>
      </c>
      <c r="C4" s="1201"/>
      <c r="D4" s="1208"/>
      <c r="E4" s="78"/>
      <c r="F4" s="9"/>
      <c r="G4" s="9"/>
      <c r="H4" s="9"/>
      <c r="I4" s="9"/>
      <c r="J4" s="9"/>
      <c r="K4" s="9"/>
      <c r="L4" s="9"/>
      <c r="M4" s="9"/>
      <c r="N4" s="9"/>
      <c r="O4" s="9"/>
      <c r="P4" s="9"/>
      <c r="Q4" s="9"/>
      <c r="R4" s="9"/>
      <c r="S4" s="9"/>
    </row>
    <row r="5" spans="1:85" s="11" customFormat="1" ht="27.75" customHeight="1" x14ac:dyDescent="0.25">
      <c r="A5" s="9"/>
      <c r="B5" s="274" t="str">
        <f>Stammdatenblatt!$B5</f>
        <v>Name/ Anschrift der Einrichtung</v>
      </c>
      <c r="C5" s="1193"/>
      <c r="D5" s="1205"/>
      <c r="E5" s="79"/>
      <c r="F5" s="9"/>
      <c r="G5" s="9"/>
      <c r="H5" s="9"/>
      <c r="I5" s="9"/>
      <c r="J5" s="9"/>
      <c r="K5" s="9"/>
      <c r="L5" s="9"/>
      <c r="M5" s="9"/>
      <c r="N5" s="9"/>
      <c r="O5" s="9"/>
      <c r="P5" s="9"/>
      <c r="Q5" s="9"/>
      <c r="R5" s="9"/>
      <c r="S5" s="9"/>
    </row>
    <row r="6" spans="1:85" s="11" customFormat="1" ht="13.5" x14ac:dyDescent="0.25">
      <c r="A6" s="9"/>
      <c r="B6" s="274" t="str">
        <f>Stammdatenblatt!$B6</f>
        <v>Tarif</v>
      </c>
      <c r="C6" s="1203"/>
      <c r="D6" s="1209"/>
      <c r="E6" s="80"/>
      <c r="F6" s="9"/>
      <c r="G6" s="9"/>
      <c r="H6" s="9"/>
      <c r="I6" s="9"/>
      <c r="J6" s="9"/>
      <c r="K6" s="9"/>
      <c r="L6" s="9"/>
      <c r="M6" s="9"/>
      <c r="N6" s="9"/>
      <c r="O6" s="9"/>
      <c r="P6" s="9"/>
      <c r="Q6" s="9"/>
      <c r="R6" s="9"/>
      <c r="S6" s="9"/>
    </row>
    <row r="7" spans="1:85" s="11" customFormat="1" ht="19.149999999999999" customHeight="1" x14ac:dyDescent="0.25">
      <c r="A7" s="9"/>
      <c r="B7" s="274" t="str">
        <f>Stammdatenblatt!$B7</f>
        <v>Rechtskreis</v>
      </c>
      <c r="C7" s="1193"/>
      <c r="D7" s="1205"/>
      <c r="E7" s="79"/>
      <c r="F7" s="9"/>
      <c r="G7" s="9"/>
      <c r="H7" s="9"/>
      <c r="I7" s="9"/>
      <c r="J7" s="9"/>
      <c r="K7" s="9"/>
      <c r="L7" s="9"/>
      <c r="M7" s="9"/>
      <c r="N7" s="9"/>
      <c r="O7" s="9"/>
      <c r="P7" s="9"/>
      <c r="Q7" s="9"/>
      <c r="R7" s="9"/>
      <c r="S7" s="9"/>
    </row>
    <row r="8" spans="1:85" s="11" customFormat="1" x14ac:dyDescent="0.25">
      <c r="A8" s="9"/>
      <c r="B8" s="275" t="str">
        <f>Stammdatenblatt!$B8</f>
        <v>Leistungen gemäß §§</v>
      </c>
      <c r="C8" s="1193"/>
      <c r="D8" s="1205"/>
      <c r="E8" s="79"/>
      <c r="F8" s="9"/>
      <c r="G8" s="9"/>
      <c r="K8" s="9"/>
      <c r="L8" s="8"/>
      <c r="M8" s="9"/>
      <c r="N8" s="9"/>
      <c r="O8" s="9"/>
      <c r="P8" s="9"/>
      <c r="Q8" s="9"/>
      <c r="R8" s="9"/>
      <c r="S8" s="9"/>
      <c r="V8" s="27"/>
    </row>
    <row r="9" spans="1:85" s="11" customFormat="1" x14ac:dyDescent="0.25">
      <c r="A9" s="9"/>
      <c r="B9" s="274" t="str">
        <f>Stammdatenblatt!$B9</f>
        <v>Maßnahme</v>
      </c>
      <c r="C9" s="1193"/>
      <c r="D9" s="1205"/>
      <c r="E9" s="79"/>
      <c r="F9" s="9"/>
      <c r="G9" s="9"/>
      <c r="H9" s="9"/>
      <c r="I9" s="9"/>
      <c r="J9" s="9"/>
      <c r="K9" s="9"/>
      <c r="L9" s="8"/>
      <c r="M9" s="9"/>
      <c r="N9" s="9"/>
      <c r="O9" s="9"/>
      <c r="P9" s="9"/>
      <c r="Q9" s="9"/>
      <c r="R9" s="9"/>
      <c r="S9" s="9"/>
    </row>
    <row r="10" spans="1:85" s="11" customFormat="1" x14ac:dyDescent="0.25">
      <c r="A10" s="9"/>
      <c r="B10" s="275" t="str">
        <f>Stammdatenblatt!$B10</f>
        <v>Ort der Leistung</v>
      </c>
      <c r="C10" s="1193"/>
      <c r="D10" s="1205"/>
      <c r="E10" s="79"/>
      <c r="F10" s="9"/>
      <c r="G10" s="9"/>
      <c r="H10" s="9"/>
      <c r="I10" s="9"/>
      <c r="J10" s="9"/>
      <c r="K10" s="9"/>
      <c r="L10" s="8"/>
      <c r="M10" s="9"/>
      <c r="N10" s="9"/>
      <c r="O10" s="9"/>
      <c r="P10" s="9"/>
      <c r="Q10" s="9"/>
      <c r="R10" s="9"/>
      <c r="S10" s="9"/>
    </row>
    <row r="11" spans="1:85" s="8" customFormat="1" x14ac:dyDescent="0.25">
      <c r="A11" s="9"/>
      <c r="B11" s="275" t="str">
        <f>Stammdatenblatt!$B11</f>
        <v>Aktenzeichen (falls vorhanden)</v>
      </c>
      <c r="C11" s="1193"/>
      <c r="D11" s="1205"/>
      <c r="E11" s="79"/>
      <c r="F11" s="9"/>
      <c r="G11" s="9"/>
      <c r="H11" s="9"/>
      <c r="I11" s="28"/>
      <c r="J11" s="9"/>
      <c r="K11" s="9"/>
      <c r="L11" s="9"/>
      <c r="M11" s="9"/>
      <c r="N11" s="9"/>
      <c r="O11" s="9"/>
      <c r="P11" s="9"/>
      <c r="Q11" s="9"/>
      <c r="R11" s="9"/>
      <c r="S11" s="9"/>
    </row>
    <row r="12" spans="1:85" s="8" customFormat="1" x14ac:dyDescent="0.25">
      <c r="A12" s="7"/>
      <c r="B12" s="276" t="str">
        <f>Stammdatenblatt!$B12</f>
        <v>Vereinbarungszeitraum ab MM/JJJJ</v>
      </c>
      <c r="C12" s="1195"/>
      <c r="D12" s="1196"/>
      <c r="E12" s="79"/>
      <c r="F12" s="9"/>
      <c r="G12" s="9"/>
      <c r="H12" s="9"/>
      <c r="I12" s="9"/>
      <c r="K12" s="9"/>
      <c r="L12" s="9"/>
      <c r="M12" s="9"/>
      <c r="N12" s="9"/>
      <c r="O12" s="9"/>
      <c r="P12" s="9"/>
      <c r="Q12" s="7"/>
      <c r="R12" s="7"/>
      <c r="S12" s="7"/>
    </row>
    <row r="13" spans="1:85" s="8" customFormat="1" ht="15.75" thickBot="1" x14ac:dyDescent="0.3">
      <c r="A13" s="7"/>
      <c r="B13" s="277" t="str">
        <f>Stammdatenblatt!$B13</f>
        <v>Stand des Datenblattes TT/MM/JJJJ</v>
      </c>
      <c r="C13" s="1197"/>
      <c r="D13" s="1198"/>
      <c r="E13" s="81"/>
      <c r="F13" s="9"/>
      <c r="G13" s="9"/>
      <c r="H13" s="9"/>
      <c r="I13" s="9"/>
      <c r="J13" s="9"/>
      <c r="K13" s="9"/>
      <c r="L13" s="9"/>
      <c r="M13" s="9"/>
      <c r="N13" s="9"/>
      <c r="O13" s="9"/>
      <c r="P13" s="9"/>
      <c r="Q13" s="7"/>
      <c r="R13" s="7"/>
      <c r="S13" s="7"/>
    </row>
    <row r="14" spans="1:85" s="8" customFormat="1" x14ac:dyDescent="0.25">
      <c r="A14" s="7"/>
      <c r="B14" s="9"/>
      <c r="C14" s="9"/>
      <c r="D14" s="7"/>
      <c r="E14" s="7"/>
      <c r="F14" s="9"/>
      <c r="G14" s="9"/>
      <c r="H14" s="9"/>
      <c r="I14" s="9"/>
      <c r="J14" s="9"/>
      <c r="K14" s="9"/>
      <c r="L14" s="9"/>
      <c r="O14" s="9"/>
      <c r="P14" s="9"/>
      <c r="Q14" s="9"/>
      <c r="R14" s="9"/>
      <c r="S14" s="9"/>
      <c r="T14" s="9"/>
      <c r="U14" s="9"/>
      <c r="V14" s="9"/>
      <c r="W14" s="9"/>
    </row>
    <row r="15" spans="1:85" s="8" customFormat="1" x14ac:dyDescent="0.25">
      <c r="A15" s="7"/>
      <c r="B15" s="9"/>
      <c r="C15" s="9"/>
      <c r="D15" s="7"/>
      <c r="E15" s="7"/>
      <c r="F15" s="9"/>
      <c r="G15" s="9"/>
      <c r="H15" s="9"/>
      <c r="I15" s="9"/>
      <c r="J15" s="9"/>
      <c r="K15" s="9"/>
      <c r="L15" s="9"/>
      <c r="O15" s="9"/>
      <c r="P15" s="9"/>
      <c r="Q15" s="9"/>
      <c r="R15" s="9"/>
      <c r="S15" s="9"/>
      <c r="T15" s="9"/>
      <c r="U15" s="9"/>
      <c r="V15" s="9"/>
      <c r="W15" s="9"/>
    </row>
    <row r="16" spans="1:85" ht="26.25" x14ac:dyDescent="0.4">
      <c r="A16" s="1"/>
      <c r="B16" s="175"/>
      <c r="C16" s="305"/>
      <c r="D16" s="305"/>
      <c r="E16" s="305"/>
      <c r="F16" s="305"/>
      <c r="G16" s="305"/>
      <c r="H16" s="305"/>
      <c r="I16" s="305"/>
      <c r="J16" s="305"/>
      <c r="K16" s="305"/>
      <c r="L16" s="305"/>
      <c r="M16" s="305"/>
      <c r="N16" s="1"/>
      <c r="O16" s="1"/>
      <c r="P16" s="1"/>
    </row>
    <row r="17" spans="1:16" ht="26.25" x14ac:dyDescent="0.4">
      <c r="A17" s="1"/>
      <c r="B17" s="175"/>
      <c r="C17" s="305"/>
      <c r="D17" s="305"/>
      <c r="E17" s="305"/>
      <c r="F17" s="305"/>
      <c r="G17" s="305"/>
      <c r="H17" s="305"/>
      <c r="I17" s="305"/>
      <c r="J17" s="305"/>
      <c r="K17" s="305"/>
      <c r="L17" s="305"/>
      <c r="M17" s="305"/>
      <c r="N17" s="1"/>
      <c r="O17" s="1"/>
      <c r="P17" s="1"/>
    </row>
    <row r="18" spans="1:16" s="4" customFormat="1" ht="13.5" x14ac:dyDescent="0.25">
      <c r="A18" s="305"/>
      <c r="B18" s="3"/>
      <c r="C18" s="3"/>
      <c r="D18" s="3"/>
      <c r="E18" s="305"/>
      <c r="F18" s="305"/>
      <c r="G18" s="305"/>
      <c r="H18" s="305"/>
      <c r="I18" s="305"/>
      <c r="J18" s="305"/>
      <c r="K18" s="305"/>
      <c r="L18" s="305"/>
      <c r="M18" s="305"/>
      <c r="N18" s="305"/>
      <c r="O18" s="305"/>
      <c r="P18" s="305"/>
    </row>
    <row r="19" spans="1:16" s="4" customFormat="1" ht="27.75" customHeight="1" thickBot="1" x14ac:dyDescent="0.3">
      <c r="A19" s="305"/>
      <c r="B19" s="769" t="s">
        <v>628</v>
      </c>
      <c r="C19" s="770" t="s">
        <v>629</v>
      </c>
      <c r="D19" s="1"/>
      <c r="E19" s="305"/>
      <c r="F19" s="305"/>
      <c r="G19" s="305"/>
      <c r="H19" s="305"/>
      <c r="I19" s="305"/>
      <c r="J19" s="305"/>
      <c r="K19" s="305"/>
      <c r="L19" s="305"/>
      <c r="M19" s="305"/>
      <c r="N19" s="305"/>
      <c r="O19" s="305"/>
      <c r="P19" s="305"/>
    </row>
    <row r="20" spans="1:16" s="4" customFormat="1" ht="18.75" customHeight="1" x14ac:dyDescent="0.25">
      <c r="A20" s="305"/>
      <c r="B20" s="281" t="s">
        <v>84</v>
      </c>
      <c r="C20" s="589"/>
      <c r="D20" s="1"/>
      <c r="E20" s="305"/>
      <c r="F20" s="305"/>
      <c r="G20" s="305"/>
      <c r="H20" s="305"/>
      <c r="I20" s="305"/>
      <c r="J20" s="305"/>
      <c r="K20" s="305"/>
      <c r="L20" s="305"/>
      <c r="M20" s="305"/>
      <c r="N20" s="305"/>
      <c r="O20" s="305"/>
      <c r="P20" s="305"/>
    </row>
    <row r="21" spans="1:16" s="4" customFormat="1" ht="18.75" customHeight="1" x14ac:dyDescent="0.25">
      <c r="A21" s="305"/>
      <c r="B21" s="309" t="s">
        <v>85</v>
      </c>
      <c r="C21" s="590"/>
      <c r="D21" s="1"/>
      <c r="E21" s="305"/>
      <c r="F21" s="305"/>
      <c r="G21" s="305"/>
      <c r="H21" s="305"/>
      <c r="I21" s="305"/>
      <c r="J21" s="305"/>
      <c r="K21" s="305"/>
      <c r="L21" s="305"/>
      <c r="M21" s="305"/>
      <c r="N21" s="305"/>
      <c r="O21" s="305"/>
      <c r="P21" s="305"/>
    </row>
    <row r="22" spans="1:16" s="4" customFormat="1" ht="18.75" customHeight="1" x14ac:dyDescent="0.25">
      <c r="A22" s="305"/>
      <c r="B22" s="309" t="s">
        <v>86</v>
      </c>
      <c r="C22" s="590"/>
      <c r="D22" s="1"/>
      <c r="E22" s="305"/>
      <c r="F22" s="305"/>
      <c r="G22" s="305"/>
      <c r="H22" s="305"/>
      <c r="I22" s="305"/>
      <c r="J22" s="305"/>
      <c r="K22" s="305"/>
      <c r="L22" s="305"/>
      <c r="M22" s="305"/>
      <c r="N22" s="305"/>
      <c r="O22" s="305"/>
      <c r="P22" s="305"/>
    </row>
    <row r="23" spans="1:16" s="4" customFormat="1" ht="18.75" customHeight="1" thickBot="1" x14ac:dyDescent="0.3">
      <c r="A23" s="305"/>
      <c r="B23" s="310" t="s">
        <v>87</v>
      </c>
      <c r="C23" s="591"/>
      <c r="D23" s="1"/>
      <c r="E23" s="305"/>
      <c r="F23" s="305"/>
      <c r="G23" s="305"/>
      <c r="H23" s="305"/>
      <c r="I23" s="305"/>
      <c r="J23" s="305"/>
      <c r="K23" s="305"/>
      <c r="L23" s="305"/>
      <c r="M23" s="305"/>
      <c r="N23" s="305"/>
      <c r="O23" s="305"/>
      <c r="P23" s="305"/>
    </row>
    <row r="24" spans="1:16" s="4" customFormat="1" ht="13.5" x14ac:dyDescent="0.25">
      <c r="A24" s="305"/>
      <c r="B24" s="1"/>
      <c r="C24" s="1"/>
      <c r="D24" s="1"/>
      <c r="E24" s="305"/>
      <c r="F24" s="305"/>
      <c r="G24" s="305"/>
      <c r="H24" s="305"/>
      <c r="I24" s="305"/>
      <c r="J24" s="305"/>
      <c r="K24" s="305"/>
      <c r="L24" s="305"/>
      <c r="M24" s="305"/>
      <c r="N24" s="305"/>
      <c r="O24" s="305"/>
      <c r="P24" s="305"/>
    </row>
    <row r="25" spans="1:16" s="4" customFormat="1" ht="14.25" thickBot="1" x14ac:dyDescent="0.3">
      <c r="A25" s="305"/>
      <c r="B25" s="5" t="s">
        <v>88</v>
      </c>
      <c r="C25" s="1"/>
      <c r="D25" s="1"/>
      <c r="E25" s="305"/>
      <c r="F25" s="305"/>
      <c r="G25" s="305"/>
      <c r="H25" s="305"/>
      <c r="I25" s="305"/>
      <c r="J25" s="305"/>
      <c r="K25" s="305"/>
      <c r="L25" s="305"/>
      <c r="M25" s="305"/>
      <c r="N25" s="305"/>
      <c r="O25" s="305"/>
      <c r="P25" s="305"/>
    </row>
    <row r="26" spans="1:16" s="4" customFormat="1" ht="18.75" customHeight="1" x14ac:dyDescent="0.25">
      <c r="A26" s="305"/>
      <c r="B26" s="281" t="s">
        <v>89</v>
      </c>
      <c r="C26" s="589"/>
      <c r="D26" s="1"/>
      <c r="E26" s="305"/>
      <c r="F26" s="305"/>
      <c r="G26" s="305"/>
      <c r="H26" s="305"/>
      <c r="I26" s="305"/>
      <c r="J26" s="305"/>
      <c r="K26" s="305"/>
      <c r="L26" s="305"/>
      <c r="M26" s="305"/>
      <c r="N26" s="305"/>
      <c r="O26" s="305"/>
      <c r="P26" s="305"/>
    </row>
    <row r="27" spans="1:16" s="4" customFormat="1" ht="18.75" customHeight="1" x14ac:dyDescent="0.25">
      <c r="A27" s="305"/>
      <c r="B27" s="309" t="s">
        <v>90</v>
      </c>
      <c r="C27" s="590"/>
      <c r="D27" s="1"/>
      <c r="E27" s="305"/>
      <c r="F27" s="305"/>
      <c r="G27" s="305"/>
      <c r="H27" s="305"/>
      <c r="I27" s="305"/>
      <c r="J27" s="305"/>
      <c r="K27" s="305"/>
      <c r="L27" s="305"/>
      <c r="M27" s="305"/>
      <c r="N27" s="305"/>
      <c r="O27" s="305"/>
      <c r="P27" s="305"/>
    </row>
    <row r="28" spans="1:16" s="4" customFormat="1" ht="18.75" customHeight="1" x14ac:dyDescent="0.25">
      <c r="A28" s="305"/>
      <c r="B28" s="309" t="s">
        <v>91</v>
      </c>
      <c r="C28" s="590"/>
      <c r="D28" s="1"/>
      <c r="E28" s="305"/>
      <c r="F28" s="305"/>
      <c r="G28" s="305"/>
      <c r="H28" s="305"/>
      <c r="I28" s="305"/>
      <c r="J28" s="305"/>
      <c r="K28" s="305"/>
      <c r="L28" s="305"/>
      <c r="M28" s="305"/>
      <c r="N28" s="305"/>
      <c r="O28" s="305"/>
      <c r="P28" s="305"/>
    </row>
    <row r="29" spans="1:16" s="4" customFormat="1" ht="18.75" customHeight="1" thickBot="1" x14ac:dyDescent="0.3">
      <c r="A29" s="305"/>
      <c r="B29" s="310" t="s">
        <v>92</v>
      </c>
      <c r="C29" s="591"/>
      <c r="D29" s="1"/>
      <c r="E29" s="305"/>
      <c r="F29" s="305"/>
      <c r="G29" s="305"/>
      <c r="H29" s="305"/>
      <c r="I29" s="305"/>
      <c r="J29" s="305"/>
      <c r="K29" s="305"/>
      <c r="L29" s="305"/>
      <c r="M29" s="305"/>
      <c r="N29" s="305"/>
      <c r="O29" s="305"/>
      <c r="P29" s="305"/>
    </row>
    <row r="30" spans="1:16" x14ac:dyDescent="0.25">
      <c r="A30" s="1"/>
      <c r="B30" s="305"/>
      <c r="C30" s="305"/>
      <c r="D30" s="1"/>
      <c r="E30" s="305"/>
      <c r="F30" s="305"/>
      <c r="G30" s="305"/>
      <c r="H30" s="305"/>
      <c r="I30" s="305"/>
      <c r="J30" s="305"/>
      <c r="K30" s="305"/>
      <c r="L30" s="305"/>
      <c r="M30" s="305"/>
      <c r="N30" s="1"/>
      <c r="O30" s="1"/>
      <c r="P30" s="1"/>
    </row>
    <row r="31" spans="1:16" ht="15.75" thickBot="1" x14ac:dyDescent="0.3">
      <c r="A31" s="1"/>
      <c r="B31" s="5" t="s">
        <v>93</v>
      </c>
      <c r="C31" s="1"/>
      <c r="D31" s="1"/>
      <c r="E31" s="305"/>
      <c r="F31" s="305"/>
      <c r="G31" s="305"/>
      <c r="H31" s="305"/>
      <c r="I31" s="305"/>
      <c r="J31" s="305"/>
      <c r="K31" s="305"/>
      <c r="L31" s="305"/>
      <c r="M31" s="305"/>
      <c r="N31" s="1"/>
      <c r="O31" s="1"/>
      <c r="P31" s="1"/>
    </row>
    <row r="32" spans="1:16" ht="27.75" customHeight="1" x14ac:dyDescent="0.25">
      <c r="A32" s="1"/>
      <c r="B32" s="281" t="s">
        <v>94</v>
      </c>
      <c r="C32" s="589"/>
      <c r="D32" s="1"/>
      <c r="E32" s="305"/>
      <c r="F32" s="305"/>
      <c r="G32" s="305"/>
      <c r="H32" s="305"/>
      <c r="I32" s="305"/>
      <c r="J32" s="305"/>
      <c r="K32" s="305"/>
      <c r="L32" s="305"/>
      <c r="M32" s="305"/>
      <c r="N32" s="1"/>
      <c r="O32" s="1"/>
      <c r="P32" s="1"/>
    </row>
    <row r="33" spans="1:16" ht="27.75" customHeight="1" x14ac:dyDescent="0.25">
      <c r="A33" s="1"/>
      <c r="B33" s="309" t="s">
        <v>95</v>
      </c>
      <c r="C33" s="590"/>
      <c r="D33" s="1"/>
      <c r="E33" s="305"/>
      <c r="F33" s="305"/>
      <c r="G33" s="305"/>
      <c r="H33" s="305"/>
      <c r="I33" s="305"/>
      <c r="J33" s="305"/>
      <c r="K33" s="305"/>
      <c r="L33" s="305"/>
      <c r="M33" s="305"/>
      <c r="N33" s="1"/>
      <c r="O33" s="1"/>
      <c r="P33" s="1"/>
    </row>
    <row r="34" spans="1:16" x14ac:dyDescent="0.25">
      <c r="A34" s="1"/>
      <c r="B34" s="309" t="s">
        <v>96</v>
      </c>
      <c r="C34" s="592"/>
      <c r="D34" s="305"/>
      <c r="E34" s="305"/>
      <c r="F34" s="305"/>
      <c r="G34" s="305"/>
      <c r="H34" s="305"/>
      <c r="I34" s="305"/>
      <c r="J34" s="305"/>
      <c r="K34" s="305"/>
      <c r="L34" s="305"/>
      <c r="M34" s="305"/>
      <c r="N34" s="1"/>
      <c r="O34" s="1"/>
      <c r="P34" s="1"/>
    </row>
    <row r="35" spans="1:16" x14ac:dyDescent="0.25">
      <c r="B35" s="309" t="s">
        <v>97</v>
      </c>
      <c r="C35" s="592"/>
    </row>
    <row r="36" spans="1:16" x14ac:dyDescent="0.25">
      <c r="B36" s="309" t="s">
        <v>98</v>
      </c>
      <c r="C36" s="592"/>
    </row>
    <row r="37" spans="1:16" ht="15.75" thickBot="1" x14ac:dyDescent="0.3">
      <c r="B37" s="310" t="s">
        <v>99</v>
      </c>
      <c r="C37" s="593"/>
    </row>
    <row r="38" spans="1:16" ht="21.75" customHeight="1" thickBot="1" x14ac:dyDescent="0.3">
      <c r="B38" s="587" t="s">
        <v>100</v>
      </c>
      <c r="C38" s="588"/>
    </row>
    <row r="39" spans="1:16" ht="15.75" thickTop="1" x14ac:dyDescent="0.25"/>
    <row r="40" spans="1:16" ht="15.75" thickBot="1" x14ac:dyDescent="0.3">
      <c r="B40" s="3" t="s">
        <v>101</v>
      </c>
      <c r="C40" s="305"/>
    </row>
    <row r="41" spans="1:16" ht="49.5" customHeight="1" x14ac:dyDescent="0.25">
      <c r="B41" s="280" t="s">
        <v>102</v>
      </c>
      <c r="C41" s="594"/>
    </row>
    <row r="42" spans="1:16" ht="61.5" customHeight="1" x14ac:dyDescent="0.25">
      <c r="B42" s="771" t="s">
        <v>103</v>
      </c>
      <c r="C42" s="595"/>
    </row>
    <row r="43" spans="1:16" ht="18" customHeight="1" x14ac:dyDescent="0.25">
      <c r="B43" s="468" t="s">
        <v>630</v>
      </c>
      <c r="C43" s="596"/>
    </row>
    <row r="44" spans="1:16" ht="21" customHeight="1" thickBot="1" x14ac:dyDescent="0.3">
      <c r="B44" s="469" t="s">
        <v>105</v>
      </c>
      <c r="C44" s="597"/>
    </row>
    <row r="45" spans="1:16" ht="27.75" thickBot="1" x14ac:dyDescent="0.3">
      <c r="B45" s="311" t="s">
        <v>106</v>
      </c>
      <c r="C45" s="856"/>
    </row>
    <row r="49" spans="1:16" x14ac:dyDescent="0.25">
      <c r="C49" s="282"/>
    </row>
    <row r="63" spans="1:16" x14ac:dyDescent="0.25">
      <c r="A63" s="1"/>
      <c r="B63" s="305"/>
      <c r="C63" s="305"/>
      <c r="D63" s="305"/>
      <c r="E63" s="1"/>
      <c r="F63" s="1"/>
      <c r="G63" s="1"/>
      <c r="H63" s="1"/>
      <c r="I63" s="1"/>
      <c r="J63" s="1"/>
      <c r="K63" s="1"/>
      <c r="L63" s="1"/>
      <c r="M63" s="1"/>
      <c r="N63" s="1"/>
      <c r="O63" s="1"/>
      <c r="P63" s="1"/>
    </row>
    <row r="64" spans="1:16" x14ac:dyDescent="0.25">
      <c r="A64" s="1"/>
      <c r="B64" s="1"/>
      <c r="C64" s="1"/>
      <c r="D64" s="1"/>
      <c r="E64" s="1"/>
      <c r="F64" s="1"/>
      <c r="G64" s="1"/>
      <c r="H64" s="1"/>
      <c r="I64" s="1"/>
      <c r="J64" s="1"/>
      <c r="K64" s="1"/>
      <c r="L64" s="1"/>
      <c r="M64" s="1"/>
      <c r="N64" s="1"/>
      <c r="O64" s="1"/>
      <c r="P64" s="1"/>
    </row>
  </sheetData>
  <sheetProtection algorithmName="SHA-512" hashValue="wBHhzoCnvMCNn6cyM7JZC9dF4JIuAZdtyCb1iQIm7XaEPjkCWNgeSudN0MJZ5tznmg80QUpYvigFnxqNyh+njw==" saltValue="jwbkzO1OztCpgP5OkpBH3A==" spinCount="100000" sheet="1" objects="1" scenarios="1"/>
  <mergeCells count="11">
    <mergeCell ref="C8:D8"/>
    <mergeCell ref="C3:D3"/>
    <mergeCell ref="C4:D4"/>
    <mergeCell ref="C5:D5"/>
    <mergeCell ref="C6:D6"/>
    <mergeCell ref="C7:D7"/>
    <mergeCell ref="C9:D9"/>
    <mergeCell ref="C10:D10"/>
    <mergeCell ref="C11:D11"/>
    <mergeCell ref="C12:D12"/>
    <mergeCell ref="C13:D13"/>
  </mergeCells>
  <conditionalFormatting sqref="C41">
    <cfRule type="cellIs" dxfId="133" priority="2" operator="equal">
      <formula>"ja"</formula>
    </cfRule>
  </conditionalFormatting>
  <dataValidations count="1">
    <dataValidation type="list" allowBlank="1" showInputMessage="1" showErrorMessage="1" sqref="N2" xr:uid="{72ED4BEB-9652-4408-B088-18AD53AFA3F6}">
      <formula1>INDIRECT("Tab_"&amp;#REF!&amp;"25")</formula1>
    </dataValidation>
  </dataValidations>
  <pageMargins left="0.7" right="0.7" top="0.78740157499999996" bottom="0.78740157499999996" header="0.3" footer="0.3"/>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F780B-1993-4654-B8F8-AA7B483E505F}">
  <sheetPr codeName="Tabelle6">
    <tabColor rgb="FFFFFF00"/>
  </sheetPr>
  <dimension ref="A1:DG175"/>
  <sheetViews>
    <sheetView showGridLines="0" zoomScale="85" zoomScaleNormal="85" workbookViewId="0"/>
  </sheetViews>
  <sheetFormatPr baseColWidth="10" defaultColWidth="11.42578125" defaultRowHeight="15" customHeight="1" x14ac:dyDescent="0.25"/>
  <cols>
    <col min="1" max="1" width="4.85546875" style="22" customWidth="1"/>
    <col min="2" max="2" width="40.7109375" style="22" customWidth="1"/>
    <col min="3" max="3" width="19.7109375" style="22" customWidth="1"/>
    <col min="4" max="4" width="18.28515625" style="22" customWidth="1"/>
    <col min="5" max="5" width="21.42578125" style="22" customWidth="1"/>
    <col min="6" max="6" width="33.42578125" style="22" customWidth="1"/>
    <col min="7" max="7" width="17.42578125" style="24" customWidth="1"/>
    <col min="8" max="8" width="16.28515625" style="24" customWidth="1"/>
    <col min="9" max="9" width="14" style="24" customWidth="1"/>
    <col min="10" max="10" width="16.5703125" style="24" customWidth="1"/>
    <col min="11" max="11" width="15.42578125" style="22" customWidth="1"/>
    <col min="12" max="12" width="15" style="24" customWidth="1"/>
    <col min="13" max="13" width="18.28515625" style="22" customWidth="1"/>
    <col min="14" max="14" width="15" style="22" customWidth="1"/>
    <col min="15" max="15" width="18.140625" style="22" customWidth="1"/>
    <col min="16" max="16" width="17" style="22" customWidth="1"/>
    <col min="17" max="17" width="18" style="22" customWidth="1"/>
    <col min="18" max="18" width="16.42578125" style="22" customWidth="1"/>
    <col min="19" max="19" width="15.140625" style="22" customWidth="1"/>
    <col min="20" max="20" width="19.85546875" style="22" customWidth="1"/>
    <col min="21" max="21" width="16.42578125" style="22" customWidth="1"/>
    <col min="22" max="22" width="16.85546875" style="22" customWidth="1"/>
    <col min="23" max="23" width="19.85546875" style="22" customWidth="1"/>
    <col min="24" max="24" width="16.42578125" style="22" customWidth="1"/>
    <col min="25" max="25" width="18.85546875" style="22" customWidth="1"/>
    <col min="26" max="26" width="19.85546875" style="22" customWidth="1"/>
    <col min="27" max="27" width="16.42578125" style="22" customWidth="1"/>
    <col min="28" max="28" width="18.85546875" style="22" customWidth="1"/>
    <col min="29" max="29" width="19.85546875" style="22" customWidth="1"/>
    <col min="30" max="30" width="16.42578125" style="22" customWidth="1"/>
    <col min="31" max="31" width="18.85546875" style="22" customWidth="1"/>
    <col min="32" max="32" width="19.85546875" style="22" customWidth="1"/>
    <col min="33" max="33" width="16.42578125" style="22" customWidth="1"/>
    <col min="34" max="34" width="18.85546875" style="22" customWidth="1"/>
    <col min="35" max="35" width="19.85546875" style="22" customWidth="1"/>
    <col min="36" max="36" width="16.42578125" style="22" customWidth="1"/>
    <col min="37" max="37" width="18.85546875" style="22" customWidth="1"/>
    <col min="38" max="38" width="19.85546875" style="22" customWidth="1"/>
    <col min="39" max="39" width="16.42578125" style="22" customWidth="1"/>
    <col min="40" max="40" width="18.85546875" style="22" customWidth="1"/>
    <col min="41" max="41" width="19.85546875" style="22" customWidth="1"/>
    <col min="42" max="42" width="16.42578125" style="22" customWidth="1"/>
    <col min="43" max="43" width="18.85546875" style="22" customWidth="1"/>
    <col min="44" max="44" width="19.85546875" style="22" customWidth="1"/>
    <col min="45" max="45" width="16.42578125" style="22" customWidth="1"/>
    <col min="46" max="46" width="18.85546875" style="22" customWidth="1"/>
    <col min="47" max="47" width="19.85546875" style="22" customWidth="1"/>
    <col min="48" max="48" width="16.42578125" style="22" customWidth="1"/>
    <col min="49" max="49" width="18.85546875" style="22" customWidth="1"/>
    <col min="50" max="50" width="19.85546875" style="22" customWidth="1"/>
    <col min="51" max="51" width="16.42578125" style="22" customWidth="1"/>
    <col min="52" max="52" width="18.85546875" style="22" customWidth="1"/>
    <col min="53" max="53" width="19.85546875" style="22" customWidth="1"/>
    <col min="54" max="54" width="12.28515625" style="22" customWidth="1"/>
    <col min="55" max="55" width="18.85546875" style="22" customWidth="1"/>
    <col min="56" max="56" width="17" style="22" customWidth="1"/>
    <col min="57" max="57" width="14.42578125" style="22" customWidth="1"/>
    <col min="58" max="58" width="2" style="22" customWidth="1"/>
    <col min="59" max="60" width="14.140625" style="22" customWidth="1"/>
    <col min="61" max="61" width="15" style="22" customWidth="1"/>
    <col min="62" max="64" width="14.140625" style="22" customWidth="1"/>
    <col min="65" max="65" width="2.7109375" style="22" customWidth="1"/>
    <col min="66" max="66" width="13.85546875" style="22" customWidth="1"/>
    <col min="67" max="68" width="14" style="22" customWidth="1"/>
    <col min="69" max="69" width="14.28515625" style="22" customWidth="1"/>
    <col min="70" max="70" width="14.85546875" style="22" customWidth="1"/>
    <col min="71" max="71" width="11.42578125" style="22" customWidth="1"/>
    <col min="72" max="72" width="12.5703125" style="22" customWidth="1"/>
    <col min="73" max="73" width="11.5703125" style="22" bestFit="1" customWidth="1"/>
    <col min="74" max="74" width="19.28515625" style="862" customWidth="1"/>
    <col min="75" max="75" width="12.42578125" style="22" customWidth="1"/>
    <col min="76" max="76" width="2" style="22" customWidth="1"/>
    <col min="77" max="77" width="14.140625" style="22" customWidth="1"/>
    <col min="78" max="78" width="13.28515625" style="22" customWidth="1"/>
    <col min="79" max="79" width="13.7109375" style="22" bestFit="1" customWidth="1"/>
    <col min="80" max="80" width="13.7109375" style="22" customWidth="1"/>
    <col min="81" max="81" width="14" style="22" customWidth="1"/>
    <col min="82" max="83" width="13.7109375" style="22" customWidth="1"/>
    <col min="84" max="86" width="15.7109375" style="22" customWidth="1"/>
    <col min="87" max="87" width="46.42578125" style="22" customWidth="1"/>
    <col min="88" max="88" width="1.42578125" style="22" customWidth="1"/>
    <col min="89" max="89" width="17.42578125" style="22" customWidth="1"/>
    <col min="90" max="90" width="1" style="22" customWidth="1"/>
    <col min="91" max="91" width="17.42578125" style="22" customWidth="1"/>
    <col min="92" max="92" width="1" style="22" customWidth="1"/>
    <col min="93" max="93" width="17.42578125" style="22" customWidth="1"/>
    <col min="94" max="94" width="1" style="22" customWidth="1"/>
    <col min="95" max="95" width="17.7109375" style="22" bestFit="1" customWidth="1"/>
    <col min="96" max="96" width="1" style="22" customWidth="1"/>
    <col min="97" max="97" width="43" style="26" customWidth="1"/>
    <col min="98" max="98" width="1" style="22" customWidth="1"/>
    <col min="99" max="99" width="41.7109375" style="22" customWidth="1"/>
    <col min="100" max="100" width="16.140625" style="26" customWidth="1"/>
    <col min="101" max="101" width="25.85546875" style="22" customWidth="1"/>
    <col min="102" max="102" width="16" style="22" customWidth="1"/>
    <col min="103" max="103" width="10.85546875" style="22" customWidth="1"/>
    <col min="104" max="104" width="16.28515625" style="22" customWidth="1"/>
    <col min="105" max="16384" width="11.42578125" style="22"/>
  </cols>
  <sheetData>
    <row r="1" spans="1:86" ht="24" x14ac:dyDescent="0.4">
      <c r="B1" s="426" t="s">
        <v>107</v>
      </c>
      <c r="C1" s="427"/>
      <c r="D1" s="23"/>
      <c r="E1" s="23"/>
      <c r="F1" s="23"/>
      <c r="M1" s="25"/>
      <c r="BV1" s="22"/>
    </row>
    <row r="2" spans="1:86" s="11" customFormat="1" ht="14.25" thickBot="1" x14ac:dyDescent="0.3">
      <c r="A2" s="9"/>
      <c r="B2" s="10"/>
      <c r="C2" s="10"/>
      <c r="D2" s="10"/>
      <c r="E2" s="10"/>
      <c r="F2" s="10"/>
      <c r="G2" s="9"/>
      <c r="H2" s="9"/>
      <c r="I2" s="9"/>
      <c r="J2" s="9"/>
      <c r="K2" s="9"/>
      <c r="L2" s="9"/>
      <c r="N2" s="9"/>
      <c r="O2" s="9"/>
      <c r="P2" s="9"/>
      <c r="Q2" s="9"/>
      <c r="R2" s="9"/>
      <c r="S2" s="9"/>
      <c r="T2" s="9"/>
      <c r="U2" s="9"/>
    </row>
    <row r="3" spans="1:86" s="11" customFormat="1" ht="27.75" customHeight="1" x14ac:dyDescent="0.25">
      <c r="A3" s="9"/>
      <c r="B3" s="273" t="str">
        <f>Stammdatenblatt!$B3</f>
        <v>Name Leistungsträger</v>
      </c>
      <c r="C3" s="1199"/>
      <c r="D3" s="1200"/>
      <c r="E3" s="78"/>
      <c r="F3" s="78"/>
      <c r="G3" s="9"/>
      <c r="H3" s="9"/>
      <c r="I3" s="9"/>
      <c r="J3" s="9"/>
      <c r="K3" s="9"/>
      <c r="L3" s="9"/>
      <c r="M3" s="9"/>
      <c r="N3" s="9"/>
      <c r="O3" s="9"/>
      <c r="P3" s="9"/>
      <c r="Q3" s="9"/>
      <c r="R3" s="9"/>
      <c r="S3" s="9"/>
      <c r="T3" s="9"/>
      <c r="U3" s="9"/>
    </row>
    <row r="4" spans="1:86" s="11" customFormat="1" ht="27.75" customHeight="1" x14ac:dyDescent="0.25">
      <c r="A4" s="9"/>
      <c r="B4" s="274" t="str">
        <f>Stammdatenblatt!$B4</f>
        <v>Name/ Anschrift des Leistungserbringers</v>
      </c>
      <c r="C4" s="1201"/>
      <c r="D4" s="1202"/>
      <c r="E4" s="78"/>
      <c r="F4" s="78"/>
      <c r="G4" s="9"/>
      <c r="H4" s="9"/>
      <c r="I4" s="9"/>
      <c r="J4" s="9"/>
      <c r="K4" s="9"/>
      <c r="L4" s="9"/>
      <c r="M4" s="9"/>
      <c r="N4" s="9"/>
      <c r="O4" s="9"/>
      <c r="P4" s="9"/>
      <c r="Q4" s="9"/>
      <c r="R4" s="9"/>
      <c r="S4" s="9"/>
      <c r="T4" s="9"/>
      <c r="U4" s="9"/>
    </row>
    <row r="5" spans="1:86" s="11" customFormat="1" ht="27.75" customHeight="1" x14ac:dyDescent="0.25">
      <c r="A5" s="9"/>
      <c r="B5" s="274" t="str">
        <f>Stammdatenblatt!$B5</f>
        <v>Name/ Anschrift der Einrichtung</v>
      </c>
      <c r="C5" s="1193"/>
      <c r="D5" s="1194"/>
      <c r="E5" s="79"/>
      <c r="F5" s="79"/>
      <c r="G5" s="9"/>
      <c r="H5" s="9"/>
      <c r="I5" s="9"/>
      <c r="J5" s="9"/>
      <c r="K5" s="9"/>
      <c r="L5" s="9"/>
      <c r="M5" s="9"/>
      <c r="N5" s="9"/>
      <c r="O5" s="9"/>
      <c r="P5" s="9"/>
      <c r="Q5" s="9"/>
      <c r="R5" s="9"/>
      <c r="S5" s="9"/>
      <c r="T5" s="9"/>
      <c r="U5" s="9"/>
    </row>
    <row r="6" spans="1:86" s="11" customFormat="1" ht="16.5" customHeight="1" x14ac:dyDescent="0.25">
      <c r="A6" s="9"/>
      <c r="B6" s="274" t="str">
        <f>Stammdatenblatt!$B6</f>
        <v>Tarif</v>
      </c>
      <c r="C6" s="1203"/>
      <c r="D6" s="1204"/>
      <c r="E6" s="80"/>
      <c r="F6" s="80"/>
      <c r="G6" s="9"/>
      <c r="H6" s="9"/>
      <c r="I6" s="9"/>
      <c r="J6" s="9"/>
      <c r="K6" s="9"/>
      <c r="L6" s="9"/>
      <c r="M6" s="9"/>
      <c r="N6" s="9"/>
      <c r="O6" s="9"/>
      <c r="P6" s="9"/>
      <c r="Q6" s="9"/>
      <c r="R6" s="9"/>
      <c r="S6" s="9"/>
      <c r="T6" s="9"/>
      <c r="U6" s="9"/>
    </row>
    <row r="7" spans="1:86" s="11" customFormat="1" ht="14.45" customHeight="1" x14ac:dyDescent="0.25">
      <c r="A7" s="9"/>
      <c r="B7" s="274" t="str">
        <f>Stammdatenblatt!$B7</f>
        <v>Rechtskreis</v>
      </c>
      <c r="C7" s="1193"/>
      <c r="D7" s="1194"/>
      <c r="E7" s="79"/>
      <c r="F7" s="79"/>
      <c r="G7" s="9"/>
      <c r="H7" s="9"/>
      <c r="I7" s="9"/>
      <c r="J7" s="9"/>
      <c r="K7" s="9"/>
      <c r="L7" s="9"/>
      <c r="M7" s="9"/>
      <c r="N7" s="9"/>
      <c r="O7" s="9"/>
      <c r="P7" s="9"/>
      <c r="Q7" s="9"/>
      <c r="R7" s="9"/>
      <c r="S7" s="9"/>
      <c r="T7" s="9"/>
      <c r="U7" s="9"/>
    </row>
    <row r="8" spans="1:86" s="11" customFormat="1" x14ac:dyDescent="0.25">
      <c r="A8" s="9"/>
      <c r="B8" s="275" t="str">
        <f>Stammdatenblatt!$B8</f>
        <v>Leistungen gemäß §§</v>
      </c>
      <c r="C8" s="1193"/>
      <c r="D8" s="1194"/>
      <c r="E8" s="79"/>
      <c r="F8" s="79"/>
      <c r="G8" s="9"/>
      <c r="H8" s="9"/>
      <c r="I8" s="9"/>
      <c r="M8" s="9"/>
      <c r="N8" s="8"/>
      <c r="O8" s="9"/>
      <c r="P8" s="9"/>
      <c r="Q8" s="9"/>
      <c r="R8" s="9"/>
      <c r="S8" s="9"/>
      <c r="T8" s="9"/>
      <c r="U8" s="9"/>
      <c r="X8" s="27"/>
    </row>
    <row r="9" spans="1:86" s="11" customFormat="1" x14ac:dyDescent="0.25">
      <c r="A9" s="9"/>
      <c r="B9" s="274" t="str">
        <f>Stammdatenblatt!$B9</f>
        <v>Maßnahme</v>
      </c>
      <c r="C9" s="1193"/>
      <c r="D9" s="1194"/>
      <c r="E9" s="79"/>
      <c r="F9" s="79"/>
      <c r="G9" s="9"/>
      <c r="H9" s="9"/>
      <c r="I9" s="9"/>
      <c r="J9" s="9"/>
      <c r="K9" s="9"/>
      <c r="L9" s="9"/>
      <c r="M9" s="9"/>
      <c r="N9" s="8"/>
      <c r="O9" s="9"/>
      <c r="P9" s="9"/>
      <c r="Q9" s="9"/>
      <c r="R9" s="9"/>
      <c r="S9" s="9"/>
      <c r="T9" s="9"/>
      <c r="U9" s="9"/>
    </row>
    <row r="10" spans="1:86" s="11" customFormat="1" x14ac:dyDescent="0.25">
      <c r="A10" s="9"/>
      <c r="B10" s="275" t="str">
        <f>Stammdatenblatt!$B10</f>
        <v>Ort der Leistung</v>
      </c>
      <c r="C10" s="1193"/>
      <c r="D10" s="1194"/>
      <c r="E10" s="79"/>
      <c r="F10" s="79"/>
      <c r="G10" s="9"/>
      <c r="H10" s="9"/>
      <c r="I10" s="9"/>
      <c r="J10" s="9"/>
      <c r="K10" s="9"/>
      <c r="L10" s="9"/>
      <c r="M10" s="9"/>
      <c r="N10" s="8"/>
      <c r="O10" s="9"/>
      <c r="P10" s="9"/>
      <c r="Q10" s="9"/>
      <c r="R10" s="9"/>
      <c r="S10" s="9"/>
      <c r="T10" s="9"/>
      <c r="U10" s="9"/>
    </row>
    <row r="11" spans="1:86" s="8" customFormat="1" x14ac:dyDescent="0.25">
      <c r="A11" s="9"/>
      <c r="B11" s="275" t="str">
        <f>Stammdatenblatt!$B11</f>
        <v>Aktenzeichen (falls vorhanden)</v>
      </c>
      <c r="C11" s="1193"/>
      <c r="D11" s="1194"/>
      <c r="E11" s="79"/>
      <c r="F11" s="79"/>
      <c r="G11" s="9"/>
      <c r="H11" s="9"/>
      <c r="I11" s="9"/>
      <c r="J11" s="9"/>
      <c r="K11" s="28"/>
      <c r="L11" s="9"/>
      <c r="M11" s="9"/>
      <c r="N11" s="9"/>
      <c r="O11" s="9"/>
      <c r="P11" s="9"/>
      <c r="Q11" s="9"/>
      <c r="R11" s="9"/>
      <c r="S11" s="9"/>
      <c r="T11" s="9"/>
      <c r="U11" s="9"/>
    </row>
    <row r="12" spans="1:86" s="8" customFormat="1" x14ac:dyDescent="0.25">
      <c r="A12" s="7"/>
      <c r="B12" s="276" t="str">
        <f>Stammdatenblatt!$B12</f>
        <v>Vereinbarungszeitraum ab MM/JJJJ</v>
      </c>
      <c r="C12" s="1195"/>
      <c r="D12" s="1196"/>
      <c r="E12" s="79"/>
      <c r="F12" s="79"/>
      <c r="G12" s="9"/>
      <c r="H12" s="9"/>
      <c r="I12" s="9"/>
      <c r="J12" s="9"/>
      <c r="K12" s="9"/>
      <c r="M12" s="9"/>
      <c r="N12" s="9"/>
      <c r="O12" s="9"/>
      <c r="P12" s="9"/>
      <c r="Q12" s="9"/>
      <c r="R12" s="9"/>
      <c r="S12" s="7"/>
      <c r="T12" s="7"/>
      <c r="U12" s="7"/>
    </row>
    <row r="13" spans="1:86" s="8" customFormat="1" ht="15.75" thickBot="1" x14ac:dyDescent="0.3">
      <c r="A13" s="7"/>
      <c r="B13" s="277" t="str">
        <f>Stammdatenblatt!$B13</f>
        <v>Stand des Datenblattes TT/MM/JJJJ</v>
      </c>
      <c r="C13" s="1197"/>
      <c r="D13" s="1198"/>
      <c r="E13" s="81"/>
      <c r="F13" s="81"/>
      <c r="G13" s="9"/>
      <c r="H13" s="9"/>
      <c r="I13" s="9"/>
      <c r="J13" s="9"/>
      <c r="K13" s="9"/>
      <c r="L13" s="9"/>
      <c r="M13" s="9"/>
      <c r="N13" s="9"/>
      <c r="O13" s="9"/>
      <c r="P13" s="9"/>
      <c r="Q13" s="9"/>
      <c r="R13" s="9"/>
      <c r="S13" s="7"/>
      <c r="T13" s="7"/>
      <c r="U13" s="7"/>
    </row>
    <row r="14" spans="1:86" s="8" customFormat="1" x14ac:dyDescent="0.25">
      <c r="A14" s="7"/>
      <c r="B14" s="9"/>
      <c r="C14" s="9"/>
      <c r="D14" s="7"/>
      <c r="E14" s="7"/>
      <c r="F14" s="7"/>
      <c r="G14" s="9"/>
      <c r="H14" s="9"/>
      <c r="I14" s="9"/>
      <c r="J14" s="9"/>
      <c r="K14" s="9"/>
      <c r="L14" s="9"/>
      <c r="M14" s="9"/>
      <c r="N14" s="9"/>
      <c r="Q14" s="9"/>
      <c r="R14" s="9"/>
      <c r="S14" s="9"/>
      <c r="T14" s="9"/>
      <c r="U14" s="9"/>
      <c r="V14" s="9"/>
      <c r="W14" s="9"/>
      <c r="X14" s="9"/>
      <c r="Y14" s="9"/>
    </row>
    <row r="15" spans="1:86" s="8" customFormat="1" x14ac:dyDescent="0.25">
      <c r="A15" s="7"/>
      <c r="B15" s="9"/>
      <c r="C15" s="9"/>
      <c r="D15" s="7"/>
      <c r="E15" s="7"/>
      <c r="F15" s="7"/>
      <c r="G15" s="9"/>
      <c r="H15" s="9"/>
      <c r="I15" s="9"/>
      <c r="J15" s="9"/>
      <c r="K15" s="9"/>
      <c r="L15" s="9"/>
      <c r="M15" s="9"/>
      <c r="N15" s="9"/>
      <c r="Q15" s="9"/>
      <c r="R15" s="9"/>
      <c r="S15" s="9"/>
      <c r="T15" s="9"/>
      <c r="U15" s="9"/>
      <c r="V15" s="9"/>
      <c r="W15" s="9"/>
      <c r="X15" s="9"/>
      <c r="Y15" s="9"/>
      <c r="CH15" s="16"/>
    </row>
    <row r="16" spans="1:86" s="8" customFormat="1" x14ac:dyDescent="0.25">
      <c r="A16" s="7"/>
      <c r="B16" s="9"/>
      <c r="C16" s="9"/>
      <c r="D16" s="7"/>
      <c r="E16" s="7"/>
      <c r="F16" s="7"/>
      <c r="G16" s="9"/>
      <c r="H16" s="9"/>
      <c r="I16" s="9"/>
      <c r="J16" s="9"/>
      <c r="K16" s="9"/>
      <c r="L16" s="9"/>
      <c r="M16" s="9"/>
      <c r="N16" s="9"/>
      <c r="Q16" s="9"/>
      <c r="R16" s="9"/>
      <c r="S16" s="9"/>
      <c r="T16" s="9"/>
      <c r="U16" s="9"/>
      <c r="V16" s="9"/>
      <c r="W16" s="9"/>
      <c r="X16" s="9"/>
      <c r="Y16" s="9"/>
    </row>
    <row r="17" spans="1:111" s="8" customFormat="1" x14ac:dyDescent="0.25">
      <c r="A17" s="7"/>
      <c r="B17" s="9"/>
      <c r="C17" s="9"/>
      <c r="D17" s="7"/>
      <c r="E17" s="7"/>
      <c r="F17" s="7"/>
      <c r="G17" s="9"/>
      <c r="H17" s="9"/>
      <c r="I17" s="9"/>
      <c r="J17" s="9"/>
      <c r="K17" s="9"/>
      <c r="L17" s="9"/>
      <c r="M17" s="9"/>
      <c r="N17" s="9"/>
      <c r="Q17" s="9"/>
      <c r="R17" s="9"/>
      <c r="S17" s="9"/>
      <c r="T17" s="9"/>
      <c r="U17" s="9"/>
      <c r="V17" s="9"/>
      <c r="W17" s="9"/>
      <c r="X17" s="9"/>
      <c r="Y17" s="9"/>
    </row>
    <row r="18" spans="1:111" s="8" customFormat="1" ht="27" customHeight="1" x14ac:dyDescent="0.25">
      <c r="A18" s="7"/>
      <c r="B18" s="177" t="s">
        <v>108</v>
      </c>
      <c r="C18" s="640"/>
      <c r="D18" s="299"/>
      <c r="E18" s="298"/>
      <c r="F18" s="298"/>
      <c r="G18" s="7"/>
      <c r="H18" s="7"/>
      <c r="I18" s="7"/>
      <c r="J18" s="9"/>
      <c r="K18" s="9"/>
      <c r="L18" s="9"/>
      <c r="M18" s="9"/>
      <c r="N18" s="9"/>
      <c r="O18" s="9"/>
      <c r="P18" s="9"/>
      <c r="Q18" s="9"/>
      <c r="R18" s="9"/>
      <c r="S18" s="7"/>
      <c r="T18" s="7"/>
      <c r="U18" s="7"/>
      <c r="BZ18" s="474"/>
      <c r="CH18" s="478"/>
    </row>
    <row r="19" spans="1:111" s="8" customFormat="1" ht="15" customHeight="1" thickBot="1" x14ac:dyDescent="0.3">
      <c r="A19" s="7"/>
      <c r="E19" s="7"/>
      <c r="G19" s="9"/>
      <c r="H19" s="9"/>
      <c r="I19" s="9"/>
      <c r="J19" s="9"/>
      <c r="K19" s="9"/>
      <c r="L19" s="9"/>
      <c r="M19" s="9"/>
      <c r="N19" s="9"/>
      <c r="O19" s="9"/>
      <c r="Q19" s="9"/>
      <c r="R19" s="9"/>
      <c r="S19" s="7"/>
      <c r="T19" s="7"/>
      <c r="U19" s="7"/>
      <c r="AE19" s="22"/>
      <c r="BZ19" s="473"/>
    </row>
    <row r="20" spans="1:111" s="8" customFormat="1" ht="60.75" thickBot="1" x14ac:dyDescent="0.3">
      <c r="A20" s="7"/>
      <c r="B20" s="176" t="s">
        <v>29</v>
      </c>
      <c r="C20" s="779"/>
      <c r="D20" s="780" t="s">
        <v>109</v>
      </c>
      <c r="E20" s="780" t="s">
        <v>110</v>
      </c>
      <c r="F20" s="777" t="s">
        <v>111</v>
      </c>
      <c r="G20" s="777" t="s">
        <v>112</v>
      </c>
      <c r="H20" s="777" t="s">
        <v>113</v>
      </c>
      <c r="I20" s="777" t="s">
        <v>114</v>
      </c>
      <c r="K20" s="777" t="s">
        <v>116</v>
      </c>
      <c r="L20" s="777" t="s">
        <v>115</v>
      </c>
      <c r="M20" s="774"/>
      <c r="N20" s="777" t="s">
        <v>117</v>
      </c>
      <c r="O20" s="777" t="s">
        <v>118</v>
      </c>
      <c r="P20" s="9"/>
      <c r="Q20" s="772"/>
      <c r="R20" s="773"/>
      <c r="S20" s="773"/>
      <c r="AC20" s="22"/>
      <c r="CD20" s="93"/>
      <c r="CH20" s="9"/>
      <c r="CI20" s="284" t="s">
        <v>119</v>
      </c>
      <c r="CJ20" s="93"/>
      <c r="CK20" s="241"/>
      <c r="CM20" s="474"/>
      <c r="CO20" s="474"/>
    </row>
    <row r="21" spans="1:111" ht="54.75" thickBot="1" x14ac:dyDescent="0.3">
      <c r="C21" s="781" t="s">
        <v>120</v>
      </c>
      <c r="D21" s="782"/>
      <c r="E21" s="783"/>
      <c r="F21" s="778"/>
      <c r="G21" s="778"/>
      <c r="H21" s="778"/>
      <c r="I21" s="778"/>
      <c r="K21" s="778"/>
      <c r="L21" s="778"/>
      <c r="M21" s="775"/>
      <c r="N21" s="778"/>
      <c r="O21" s="778"/>
      <c r="R21" s="31"/>
      <c r="S21" s="89"/>
      <c r="W21" s="89"/>
      <c r="AZ21" s="89"/>
      <c r="BV21" s="22"/>
      <c r="BW21" s="857"/>
      <c r="BX21" s="857"/>
      <c r="CI21" s="285" t="s">
        <v>103</v>
      </c>
      <c r="CJ21" s="93"/>
      <c r="CK21" s="629"/>
      <c r="CM21" s="89"/>
      <c r="CO21" s="89"/>
      <c r="CQ21" s="89"/>
      <c r="CS21" s="22"/>
      <c r="CV21" s="22"/>
    </row>
    <row r="22" spans="1:111" x14ac:dyDescent="0.25">
      <c r="B22" s="8"/>
      <c r="C22" s="781" t="s">
        <v>121</v>
      </c>
      <c r="D22" s="782"/>
      <c r="E22" s="783"/>
      <c r="F22" s="778"/>
      <c r="G22" s="778"/>
      <c r="H22" s="778"/>
      <c r="I22" s="778"/>
      <c r="K22" s="778"/>
      <c r="L22" s="778"/>
      <c r="M22" s="775"/>
      <c r="N22" s="778"/>
      <c r="O22" s="778"/>
      <c r="R22" s="89"/>
      <c r="W22" s="89"/>
      <c r="BV22" s="22"/>
      <c r="CI22" s="286" t="s">
        <v>104</v>
      </c>
      <c r="CJ22" s="9"/>
      <c r="CK22" s="630"/>
      <c r="CM22" s="89"/>
      <c r="CN22" s="26"/>
      <c r="CO22" s="26"/>
      <c r="CQ22" s="476"/>
      <c r="CS22" s="477"/>
      <c r="CV22" s="22"/>
    </row>
    <row r="23" spans="1:111" x14ac:dyDescent="0.25">
      <c r="B23" s="8"/>
      <c r="C23" s="781" t="s">
        <v>122</v>
      </c>
      <c r="D23" s="782"/>
      <c r="E23" s="783"/>
      <c r="F23" s="778"/>
      <c r="G23" s="778"/>
      <c r="H23" s="778"/>
      <c r="I23" s="778"/>
      <c r="K23" s="778"/>
      <c r="L23" s="778"/>
      <c r="M23" s="775"/>
      <c r="N23" s="778"/>
      <c r="O23" s="778"/>
      <c r="W23" s="89"/>
      <c r="BJ23" s="31"/>
      <c r="BK23" s="31"/>
      <c r="BL23" s="31"/>
      <c r="BM23" s="31"/>
      <c r="BN23" s="31"/>
      <c r="BR23" s="89"/>
      <c r="BU23" s="89"/>
      <c r="BV23" s="31"/>
      <c r="BW23" s="89"/>
      <c r="BY23" s="31"/>
      <c r="CI23" s="287" t="s">
        <v>123</v>
      </c>
      <c r="CK23" s="631"/>
      <c r="CN23" s="272"/>
      <c r="CO23" s="768"/>
      <c r="CQ23" s="768"/>
      <c r="CV23" s="22"/>
    </row>
    <row r="24" spans="1:111" ht="15.75" thickBot="1" x14ac:dyDescent="0.3">
      <c r="B24" s="8"/>
      <c r="C24" s="784" t="s">
        <v>124</v>
      </c>
      <c r="D24" s="785"/>
      <c r="E24" s="786"/>
      <c r="F24" s="787"/>
      <c r="G24" s="787"/>
      <c r="H24" s="787"/>
      <c r="I24" s="787"/>
      <c r="K24" s="787"/>
      <c r="L24" s="787"/>
      <c r="M24" s="775"/>
      <c r="N24" s="787"/>
      <c r="O24" s="787"/>
      <c r="W24" s="89"/>
      <c r="AZ24" s="89"/>
      <c r="BV24" s="22"/>
      <c r="CI24" s="288" t="s">
        <v>125</v>
      </c>
      <c r="CJ24" s="93"/>
      <c r="CK24" s="283"/>
      <c r="CN24" s="26"/>
      <c r="CO24" s="26"/>
      <c r="CQ24" s="475"/>
      <c r="CS24" s="233"/>
      <c r="CV24" s="22"/>
      <c r="CY24" s="278"/>
      <c r="CZ24" s="278"/>
      <c r="DA24" s="278"/>
      <c r="DB24" s="278"/>
      <c r="DC24" s="278"/>
      <c r="DD24" s="278"/>
    </row>
    <row r="25" spans="1:111" s="33" customFormat="1" ht="18.75" customHeight="1" thickBot="1" x14ac:dyDescent="0.3">
      <c r="C25" s="788" t="s">
        <v>100</v>
      </c>
      <c r="D25" s="789"/>
      <c r="E25" s="790"/>
      <c r="F25" s="791"/>
      <c r="G25" s="792"/>
      <c r="H25" s="791"/>
      <c r="I25" s="793"/>
      <c r="K25" s="793"/>
      <c r="L25" s="791"/>
      <c r="M25" s="776"/>
      <c r="N25" s="791"/>
      <c r="O25" s="793"/>
      <c r="P25" s="776"/>
      <c r="Q25" s="858"/>
      <c r="R25" s="232"/>
      <c r="T25" s="232"/>
      <c r="V25" s="232"/>
      <c r="W25" s="232"/>
      <c r="AR25" s="22"/>
      <c r="CM25" s="233"/>
      <c r="CO25" s="233"/>
      <c r="CQ25" s="233"/>
      <c r="DB25" s="278"/>
      <c r="DC25" s="279"/>
      <c r="DD25" s="278"/>
      <c r="DE25" s="278"/>
      <c r="DF25" s="278"/>
      <c r="DG25" s="278"/>
    </row>
    <row r="26" spans="1:111" ht="15.75" customHeight="1" thickTop="1" thickBot="1" x14ac:dyDescent="0.3">
      <c r="D26" s="8"/>
      <c r="E26" s="8"/>
      <c r="F26" s="8"/>
      <c r="J26" s="22"/>
      <c r="K26" s="24"/>
      <c r="L26" s="22"/>
      <c r="BG26" s="1216" t="s">
        <v>126</v>
      </c>
      <c r="BH26" s="1217"/>
      <c r="BI26" s="1217"/>
      <c r="BJ26" s="1217"/>
      <c r="BK26" s="1217"/>
      <c r="BL26" s="1218"/>
      <c r="BM26" s="505"/>
      <c r="BN26" s="1219" t="s">
        <v>127</v>
      </c>
      <c r="BO26" s="1220"/>
      <c r="BP26" s="1220"/>
      <c r="BQ26" s="1220"/>
      <c r="BR26" s="1221"/>
      <c r="BV26" s="22"/>
      <c r="BY26" s="1214" t="s">
        <v>128</v>
      </c>
      <c r="BZ26" s="1215"/>
      <c r="CA26" s="1215"/>
      <c r="CB26" s="1215"/>
      <c r="CC26" s="1215"/>
      <c r="CD26" s="1215"/>
      <c r="CE26" s="1215"/>
      <c r="CF26" s="1215"/>
      <c r="CG26" s="1215"/>
      <c r="CH26" s="1215"/>
      <c r="CI26" s="1215"/>
      <c r="CL26" s="26"/>
      <c r="CN26" s="26"/>
      <c r="CP26" s="26"/>
      <c r="CR26" s="26"/>
      <c r="CS26" s="22"/>
      <c r="CT26" s="26"/>
      <c r="CV26" s="22"/>
      <c r="CZ26" s="278"/>
      <c r="DA26" s="278"/>
      <c r="DB26" s="278"/>
      <c r="DC26" s="278"/>
      <c r="DD26" s="278"/>
      <c r="DE26" s="278"/>
    </row>
    <row r="27" spans="1:111" s="29" customFormat="1" ht="54.75" thickBot="1" x14ac:dyDescent="0.25">
      <c r="B27" s="197" t="s">
        <v>129</v>
      </c>
      <c r="C27" s="197" t="s">
        <v>130</v>
      </c>
      <c r="D27" s="197" t="s">
        <v>131</v>
      </c>
      <c r="E27" s="197" t="s">
        <v>132</v>
      </c>
      <c r="F27" s="197" t="s">
        <v>133</v>
      </c>
      <c r="G27" s="197" t="s">
        <v>134</v>
      </c>
      <c r="H27" s="197" t="s">
        <v>135</v>
      </c>
      <c r="I27" s="197" t="s">
        <v>136</v>
      </c>
      <c r="J27" s="197" t="s">
        <v>137</v>
      </c>
      <c r="K27" s="197" t="s">
        <v>138</v>
      </c>
      <c r="L27" s="197" t="s">
        <v>139</v>
      </c>
      <c r="M27" s="197" t="s">
        <v>140</v>
      </c>
      <c r="N27" s="197"/>
      <c r="O27" s="197" t="s">
        <v>141</v>
      </c>
      <c r="P27" s="197"/>
      <c r="Q27" s="212" t="s">
        <v>142</v>
      </c>
      <c r="R27" s="213" t="s">
        <v>143</v>
      </c>
      <c r="S27" s="213" t="s">
        <v>144</v>
      </c>
      <c r="T27" s="212" t="s">
        <v>145</v>
      </c>
      <c r="U27" s="213" t="s">
        <v>143</v>
      </c>
      <c r="V27" s="213" t="s">
        <v>144</v>
      </c>
      <c r="W27" s="212" t="s">
        <v>145</v>
      </c>
      <c r="X27" s="213" t="s">
        <v>143</v>
      </c>
      <c r="Y27" s="213" t="s">
        <v>144</v>
      </c>
      <c r="Z27" s="212" t="s">
        <v>145</v>
      </c>
      <c r="AA27" s="213" t="s">
        <v>143</v>
      </c>
      <c r="AB27" s="213" t="s">
        <v>144</v>
      </c>
      <c r="AC27" s="212" t="s">
        <v>145</v>
      </c>
      <c r="AD27" s="213" t="s">
        <v>143</v>
      </c>
      <c r="AE27" s="213" t="s">
        <v>144</v>
      </c>
      <c r="AF27" s="212" t="s">
        <v>145</v>
      </c>
      <c r="AG27" s="213" t="s">
        <v>143</v>
      </c>
      <c r="AH27" s="213" t="s">
        <v>144</v>
      </c>
      <c r="AI27" s="212" t="s">
        <v>145</v>
      </c>
      <c r="AJ27" s="213" t="s">
        <v>143</v>
      </c>
      <c r="AK27" s="213" t="s">
        <v>144</v>
      </c>
      <c r="AL27" s="212" t="s">
        <v>145</v>
      </c>
      <c r="AM27" s="213" t="s">
        <v>143</v>
      </c>
      <c r="AN27" s="213" t="s">
        <v>144</v>
      </c>
      <c r="AO27" s="212" t="s">
        <v>145</v>
      </c>
      <c r="AP27" s="213" t="s">
        <v>143</v>
      </c>
      <c r="AQ27" s="213" t="s">
        <v>144</v>
      </c>
      <c r="AR27" s="212" t="s">
        <v>145</v>
      </c>
      <c r="AS27" s="213" t="s">
        <v>143</v>
      </c>
      <c r="AT27" s="213" t="s">
        <v>144</v>
      </c>
      <c r="AU27" s="212" t="s">
        <v>145</v>
      </c>
      <c r="AV27" s="213" t="s">
        <v>143</v>
      </c>
      <c r="AW27" s="213" t="s">
        <v>144</v>
      </c>
      <c r="AX27" s="212" t="s">
        <v>145</v>
      </c>
      <c r="AY27" s="213" t="s">
        <v>143</v>
      </c>
      <c r="AZ27" s="213" t="s">
        <v>144</v>
      </c>
      <c r="BA27" s="212" t="s">
        <v>145</v>
      </c>
      <c r="BB27" s="214" t="s">
        <v>146</v>
      </c>
      <c r="BC27" s="197" t="s">
        <v>147</v>
      </c>
      <c r="BD27" s="214" t="s">
        <v>148</v>
      </c>
      <c r="BE27" s="197" t="s">
        <v>149</v>
      </c>
      <c r="BG27" s="691" t="s">
        <v>150</v>
      </c>
      <c r="BH27" s="692" t="s">
        <v>151</v>
      </c>
      <c r="BI27" s="692" t="s">
        <v>152</v>
      </c>
      <c r="BJ27" s="656"/>
      <c r="BK27" s="656"/>
      <c r="BL27" s="664"/>
      <c r="BN27" s="665"/>
      <c r="BO27" s="659"/>
      <c r="BP27" s="659"/>
      <c r="BQ27" s="659"/>
      <c r="BR27" s="666"/>
      <c r="BS27" s="419" t="s">
        <v>153</v>
      </c>
      <c r="BT27" s="197" t="s">
        <v>154</v>
      </c>
      <c r="BU27" s="197" t="s">
        <v>155</v>
      </c>
      <c r="BV27" s="197" t="s">
        <v>652</v>
      </c>
      <c r="BW27" s="197" t="s">
        <v>156</v>
      </c>
      <c r="BY27" s="197" t="s">
        <v>157</v>
      </c>
      <c r="BZ27" s="197" t="s">
        <v>680</v>
      </c>
      <c r="CA27" s="197" t="s">
        <v>158</v>
      </c>
      <c r="CB27" s="197" t="s">
        <v>681</v>
      </c>
      <c r="CC27" s="197" t="s">
        <v>682</v>
      </c>
      <c r="CD27" s="197" t="s">
        <v>683</v>
      </c>
      <c r="CE27" s="197" t="s">
        <v>159</v>
      </c>
      <c r="CF27" s="197" t="s">
        <v>160</v>
      </c>
      <c r="CG27" s="197" t="s">
        <v>161</v>
      </c>
      <c r="CH27" s="199" t="s">
        <v>684</v>
      </c>
      <c r="CI27" s="197" t="s">
        <v>162</v>
      </c>
      <c r="CK27" s="213" t="s">
        <v>696</v>
      </c>
      <c r="CM27" s="213" t="s">
        <v>164</v>
      </c>
      <c r="CO27" s="213" t="s">
        <v>165</v>
      </c>
      <c r="CQ27" s="794" t="s">
        <v>647</v>
      </c>
      <c r="CS27" s="1210" t="s">
        <v>166</v>
      </c>
      <c r="CU27" s="1212" t="s">
        <v>167</v>
      </c>
      <c r="CX27" s="271"/>
      <c r="CZ27" s="278"/>
      <c r="DA27" s="279"/>
      <c r="DB27" s="278"/>
      <c r="DC27" s="278"/>
      <c r="DD27" s="278"/>
      <c r="DE27" s="278"/>
    </row>
    <row r="28" spans="1:111" s="30" customFormat="1" ht="90" customHeight="1" thickBot="1" x14ac:dyDescent="0.25">
      <c r="B28" s="215" t="s">
        <v>168</v>
      </c>
      <c r="C28" s="198" t="s">
        <v>169</v>
      </c>
      <c r="D28" s="198" t="s">
        <v>169</v>
      </c>
      <c r="E28" s="198" t="s">
        <v>132</v>
      </c>
      <c r="F28" s="198" t="s">
        <v>170</v>
      </c>
      <c r="G28" s="198" t="s">
        <v>171</v>
      </c>
      <c r="H28" s="198" t="s">
        <v>135</v>
      </c>
      <c r="I28" s="198" t="s">
        <v>136</v>
      </c>
      <c r="J28" s="198" t="s">
        <v>137</v>
      </c>
      <c r="K28" s="198" t="s">
        <v>172</v>
      </c>
      <c r="L28" s="198" t="s">
        <v>139</v>
      </c>
      <c r="M28" s="198" t="s">
        <v>173</v>
      </c>
      <c r="N28" s="198" t="s">
        <v>174</v>
      </c>
      <c r="O28" s="198" t="s">
        <v>141</v>
      </c>
      <c r="P28" s="198" t="s">
        <v>175</v>
      </c>
      <c r="Q28" s="198" t="s">
        <v>176</v>
      </c>
      <c r="R28" s="472" t="s">
        <v>177</v>
      </c>
      <c r="S28" s="472" t="s">
        <v>178</v>
      </c>
      <c r="T28" s="216">
        <v>46053</v>
      </c>
      <c r="U28" s="472" t="s">
        <v>179</v>
      </c>
      <c r="V28" s="472" t="s">
        <v>180</v>
      </c>
      <c r="W28" s="216">
        <v>46081</v>
      </c>
      <c r="X28" s="472" t="s">
        <v>181</v>
      </c>
      <c r="Y28" s="472" t="s">
        <v>182</v>
      </c>
      <c r="Z28" s="216">
        <v>46112</v>
      </c>
      <c r="AA28" s="472" t="s">
        <v>183</v>
      </c>
      <c r="AB28" s="472" t="s">
        <v>184</v>
      </c>
      <c r="AC28" s="216">
        <v>46142</v>
      </c>
      <c r="AD28" s="472" t="s">
        <v>185</v>
      </c>
      <c r="AE28" s="472" t="s">
        <v>186</v>
      </c>
      <c r="AF28" s="216">
        <v>46173</v>
      </c>
      <c r="AG28" s="472" t="s">
        <v>187</v>
      </c>
      <c r="AH28" s="472" t="s">
        <v>188</v>
      </c>
      <c r="AI28" s="216">
        <v>46203</v>
      </c>
      <c r="AJ28" s="472" t="s">
        <v>189</v>
      </c>
      <c r="AK28" s="472" t="s">
        <v>190</v>
      </c>
      <c r="AL28" s="216">
        <v>46234</v>
      </c>
      <c r="AM28" s="472" t="s">
        <v>191</v>
      </c>
      <c r="AN28" s="472" t="s">
        <v>192</v>
      </c>
      <c r="AO28" s="216">
        <v>46265</v>
      </c>
      <c r="AP28" s="472" t="s">
        <v>193</v>
      </c>
      <c r="AQ28" s="472" t="s">
        <v>194</v>
      </c>
      <c r="AR28" s="216">
        <v>46295</v>
      </c>
      <c r="AS28" s="472" t="s">
        <v>195</v>
      </c>
      <c r="AT28" s="472" t="s">
        <v>196</v>
      </c>
      <c r="AU28" s="216">
        <v>46326</v>
      </c>
      <c r="AV28" s="472" t="s">
        <v>197</v>
      </c>
      <c r="AW28" s="472" t="s">
        <v>198</v>
      </c>
      <c r="AX28" s="216">
        <v>46356</v>
      </c>
      <c r="AY28" s="472" t="s">
        <v>199</v>
      </c>
      <c r="AZ28" s="472" t="s">
        <v>200</v>
      </c>
      <c r="BA28" s="216">
        <v>46387</v>
      </c>
      <c r="BB28" s="216" t="s">
        <v>201</v>
      </c>
      <c r="BC28" s="198" t="s">
        <v>202</v>
      </c>
      <c r="BD28" s="198" t="s">
        <v>203</v>
      </c>
      <c r="BE28" s="198" t="s">
        <v>204</v>
      </c>
      <c r="BG28" s="420" t="s">
        <v>205</v>
      </c>
      <c r="BH28" s="332" t="s">
        <v>205</v>
      </c>
      <c r="BI28" s="332" t="s">
        <v>205</v>
      </c>
      <c r="BJ28" s="332" t="s">
        <v>205</v>
      </c>
      <c r="BK28" s="332" t="s">
        <v>205</v>
      </c>
      <c r="BL28" s="504" t="s">
        <v>205</v>
      </c>
      <c r="BN28" s="420" t="s">
        <v>206</v>
      </c>
      <c r="BO28" s="332" t="s">
        <v>206</v>
      </c>
      <c r="BP28" s="332" t="s">
        <v>206</v>
      </c>
      <c r="BQ28" s="332" t="s">
        <v>206</v>
      </c>
      <c r="BR28" s="504" t="s">
        <v>206</v>
      </c>
      <c r="BS28" s="327" t="s">
        <v>207</v>
      </c>
      <c r="BT28" s="198" t="s">
        <v>208</v>
      </c>
      <c r="BU28" s="198" t="s">
        <v>209</v>
      </c>
      <c r="BV28" s="198" t="s">
        <v>653</v>
      </c>
      <c r="BW28" s="198" t="s">
        <v>210</v>
      </c>
      <c r="BY28" s="628"/>
      <c r="BZ28" s="238"/>
      <c r="CA28" s="238"/>
      <c r="CB28" s="238"/>
      <c r="CC28" s="238"/>
      <c r="CD28" s="238"/>
      <c r="CE28" s="238"/>
      <c r="CF28" s="238"/>
      <c r="CG28" s="238"/>
      <c r="CH28" s="201"/>
      <c r="CI28" s="201"/>
      <c r="CJ28" s="94"/>
      <c r="CK28" s="796" t="s">
        <v>695</v>
      </c>
      <c r="CM28" s="796" t="s">
        <v>695</v>
      </c>
      <c r="CO28" s="796" t="s">
        <v>695</v>
      </c>
      <c r="CQ28" s="795" t="s">
        <v>631</v>
      </c>
      <c r="CS28" s="1211"/>
      <c r="CU28" s="1213"/>
      <c r="CZ28" s="278"/>
      <c r="DA28" s="278"/>
      <c r="DB28" s="278"/>
      <c r="DC28" s="278"/>
      <c r="DD28" s="278"/>
      <c r="DE28" s="278"/>
    </row>
    <row r="29" spans="1:111" ht="16.5" customHeight="1" x14ac:dyDescent="0.25">
      <c r="B29" s="598"/>
      <c r="C29" s="599"/>
      <c r="D29" s="599"/>
      <c r="E29" s="604"/>
      <c r="F29" s="602"/>
      <c r="G29" s="606"/>
      <c r="H29" s="606"/>
      <c r="I29" s="606"/>
      <c r="J29" s="608"/>
      <c r="K29" s="611"/>
      <c r="L29" s="205"/>
      <c r="M29" s="614"/>
      <c r="N29" s="206"/>
      <c r="O29" s="181"/>
      <c r="P29" s="207"/>
      <c r="Q29" s="208"/>
      <c r="R29" s="615"/>
      <c r="S29" s="209"/>
      <c r="T29" s="210"/>
      <c r="U29" s="615"/>
      <c r="V29" s="209"/>
      <c r="W29" s="210"/>
      <c r="X29" s="615"/>
      <c r="Y29" s="209"/>
      <c r="Z29" s="210"/>
      <c r="AA29" s="615"/>
      <c r="AB29" s="209"/>
      <c r="AC29" s="210"/>
      <c r="AD29" s="615"/>
      <c r="AE29" s="209"/>
      <c r="AF29" s="210"/>
      <c r="AG29" s="615"/>
      <c r="AH29" s="209"/>
      <c r="AI29" s="210"/>
      <c r="AJ29" s="615"/>
      <c r="AK29" s="209"/>
      <c r="AL29" s="210"/>
      <c r="AM29" s="615"/>
      <c r="AN29" s="209"/>
      <c r="AO29" s="210"/>
      <c r="AP29" s="615"/>
      <c r="AQ29" s="209"/>
      <c r="AR29" s="210"/>
      <c r="AS29" s="615"/>
      <c r="AT29" s="209"/>
      <c r="AU29" s="210"/>
      <c r="AV29" s="615"/>
      <c r="AW29" s="209"/>
      <c r="AX29" s="210"/>
      <c r="AY29" s="615"/>
      <c r="AZ29" s="209"/>
      <c r="BA29" s="210"/>
      <c r="BB29" s="617"/>
      <c r="BC29" s="211"/>
      <c r="BD29" s="642"/>
      <c r="BE29" s="211"/>
      <c r="BF29" s="31"/>
      <c r="BG29" s="618"/>
      <c r="BH29" s="619"/>
      <c r="BI29" s="619"/>
      <c r="BJ29" s="619"/>
      <c r="BK29" s="619"/>
      <c r="BL29" s="620"/>
      <c r="BM29" s="31"/>
      <c r="BN29" s="618"/>
      <c r="BO29" s="619"/>
      <c r="BP29" s="619"/>
      <c r="BQ29" s="624"/>
      <c r="BR29" s="625"/>
      <c r="BS29" s="334"/>
      <c r="BT29" s="470"/>
      <c r="BU29" s="619"/>
      <c r="BV29" s="861"/>
      <c r="BW29" s="92"/>
      <c r="BX29" s="31"/>
      <c r="BY29" s="92"/>
      <c r="BZ29" s="92"/>
      <c r="CA29" s="92"/>
      <c r="CB29" s="92"/>
      <c r="CC29" s="92"/>
      <c r="CD29" s="92"/>
      <c r="CE29" s="92"/>
      <c r="CF29" s="92"/>
      <c r="CG29" s="92"/>
      <c r="CH29" s="92"/>
      <c r="CI29" s="92"/>
      <c r="CJ29" s="31"/>
      <c r="CK29" s="202"/>
      <c r="CL29" s="31"/>
      <c r="CM29" s="202"/>
      <c r="CN29" s="31"/>
      <c r="CO29" s="202"/>
      <c r="CP29" s="31"/>
      <c r="CQ29" s="202"/>
      <c r="CR29" s="31"/>
      <c r="CS29" s="632"/>
      <c r="CT29" s="31"/>
      <c r="CU29" s="636"/>
      <c r="CV29" s="32"/>
      <c r="CW29" s="89"/>
      <c r="CX29" s="89"/>
      <c r="CY29" s="89"/>
      <c r="CZ29" s="278"/>
      <c r="DA29" s="278"/>
      <c r="DB29" s="278"/>
      <c r="DC29" s="278"/>
      <c r="DD29" s="278"/>
      <c r="DE29" s="278"/>
    </row>
    <row r="30" spans="1:111" x14ac:dyDescent="0.25">
      <c r="B30" s="600"/>
      <c r="C30" s="601"/>
      <c r="D30" s="601"/>
      <c r="E30" s="605"/>
      <c r="F30" s="603"/>
      <c r="G30" s="607"/>
      <c r="H30" s="607"/>
      <c r="I30" s="607"/>
      <c r="J30" s="610"/>
      <c r="K30" s="611"/>
      <c r="L30" s="205"/>
      <c r="M30" s="614"/>
      <c r="N30" s="180"/>
      <c r="O30" s="181"/>
      <c r="P30" s="181"/>
      <c r="Q30" s="182"/>
      <c r="R30" s="616"/>
      <c r="S30" s="183"/>
      <c r="T30" s="184"/>
      <c r="U30" s="616"/>
      <c r="V30" s="183"/>
      <c r="W30" s="184"/>
      <c r="X30" s="615"/>
      <c r="Y30" s="183"/>
      <c r="Z30" s="184"/>
      <c r="AA30" s="616"/>
      <c r="AB30" s="183"/>
      <c r="AC30" s="184"/>
      <c r="AD30" s="616"/>
      <c r="AE30" s="183"/>
      <c r="AF30" s="184"/>
      <c r="AG30" s="616"/>
      <c r="AH30" s="183"/>
      <c r="AI30" s="184"/>
      <c r="AJ30" s="616"/>
      <c r="AK30" s="183"/>
      <c r="AL30" s="184"/>
      <c r="AM30" s="616"/>
      <c r="AN30" s="183"/>
      <c r="AO30" s="184"/>
      <c r="AP30" s="616"/>
      <c r="AQ30" s="183"/>
      <c r="AR30" s="184"/>
      <c r="AS30" s="616"/>
      <c r="AT30" s="183"/>
      <c r="AU30" s="184"/>
      <c r="AV30" s="616"/>
      <c r="AW30" s="183"/>
      <c r="AX30" s="184"/>
      <c r="AY30" s="616"/>
      <c r="AZ30" s="183"/>
      <c r="BA30" s="184"/>
      <c r="BB30" s="617"/>
      <c r="BC30" s="185"/>
      <c r="BD30" s="642"/>
      <c r="BE30" s="211"/>
      <c r="BF30" s="31"/>
      <c r="BG30" s="618"/>
      <c r="BH30" s="619"/>
      <c r="BI30" s="619"/>
      <c r="BJ30" s="619"/>
      <c r="BK30" s="619"/>
      <c r="BL30" s="620"/>
      <c r="BM30" s="31"/>
      <c r="BN30" s="618"/>
      <c r="BO30" s="619"/>
      <c r="BP30" s="619"/>
      <c r="BQ30" s="624"/>
      <c r="BR30" s="625"/>
      <c r="BS30" s="334"/>
      <c r="BT30" s="470"/>
      <c r="BU30" s="619"/>
      <c r="BV30" s="861"/>
      <c r="BW30" s="92"/>
      <c r="BX30" s="31"/>
      <c r="BY30" s="92"/>
      <c r="BZ30" s="92"/>
      <c r="CA30" s="92"/>
      <c r="CB30" s="92"/>
      <c r="CC30" s="92"/>
      <c r="CD30" s="92"/>
      <c r="CE30" s="92"/>
      <c r="CF30" s="92"/>
      <c r="CG30" s="92"/>
      <c r="CH30" s="92"/>
      <c r="CI30" s="92"/>
      <c r="CJ30" s="31"/>
      <c r="CK30" s="202"/>
      <c r="CM30" s="202"/>
      <c r="CN30" s="31"/>
      <c r="CO30" s="202"/>
      <c r="CQ30" s="202"/>
      <c r="CS30" s="633"/>
      <c r="CU30" s="637"/>
      <c r="CV30" s="32"/>
    </row>
    <row r="31" spans="1:111" x14ac:dyDescent="0.25">
      <c r="B31" s="600"/>
      <c r="C31" s="601"/>
      <c r="D31" s="601"/>
      <c r="E31" s="605"/>
      <c r="F31" s="603"/>
      <c r="G31" s="607"/>
      <c r="H31" s="607"/>
      <c r="I31" s="607"/>
      <c r="J31" s="610"/>
      <c r="K31" s="611"/>
      <c r="L31" s="205"/>
      <c r="M31" s="614"/>
      <c r="N31" s="180"/>
      <c r="O31" s="181"/>
      <c r="P31" s="181"/>
      <c r="Q31" s="182"/>
      <c r="R31" s="616"/>
      <c r="S31" s="183"/>
      <c r="T31" s="184"/>
      <c r="U31" s="616"/>
      <c r="V31" s="183"/>
      <c r="W31" s="184"/>
      <c r="X31" s="615"/>
      <c r="Y31" s="183"/>
      <c r="Z31" s="184"/>
      <c r="AA31" s="616"/>
      <c r="AB31" s="183"/>
      <c r="AC31" s="184"/>
      <c r="AD31" s="616"/>
      <c r="AE31" s="183"/>
      <c r="AF31" s="184"/>
      <c r="AG31" s="616"/>
      <c r="AH31" s="183"/>
      <c r="AI31" s="184"/>
      <c r="AJ31" s="616"/>
      <c r="AK31" s="183"/>
      <c r="AL31" s="184"/>
      <c r="AM31" s="616"/>
      <c r="AN31" s="183"/>
      <c r="AO31" s="184"/>
      <c r="AP31" s="616"/>
      <c r="AQ31" s="183"/>
      <c r="AR31" s="184"/>
      <c r="AS31" s="616"/>
      <c r="AT31" s="183"/>
      <c r="AU31" s="184"/>
      <c r="AV31" s="616"/>
      <c r="AW31" s="183"/>
      <c r="AX31" s="184"/>
      <c r="AY31" s="616"/>
      <c r="AZ31" s="183"/>
      <c r="BA31" s="184"/>
      <c r="BB31" s="617"/>
      <c r="BC31" s="185"/>
      <c r="BD31" s="642"/>
      <c r="BE31" s="211"/>
      <c r="BF31" s="31"/>
      <c r="BG31" s="618"/>
      <c r="BH31" s="619"/>
      <c r="BI31" s="619"/>
      <c r="BJ31" s="619"/>
      <c r="BK31" s="619"/>
      <c r="BL31" s="620"/>
      <c r="BM31" s="31"/>
      <c r="BN31" s="618"/>
      <c r="BO31" s="619"/>
      <c r="BP31" s="619"/>
      <c r="BQ31" s="624"/>
      <c r="BR31" s="625"/>
      <c r="BS31" s="334"/>
      <c r="BT31" s="470"/>
      <c r="BU31" s="619"/>
      <c r="BV31" s="861"/>
      <c r="BW31" s="92"/>
      <c r="BX31" s="31"/>
      <c r="BY31" s="92"/>
      <c r="BZ31" s="92"/>
      <c r="CA31" s="92"/>
      <c r="CB31" s="92"/>
      <c r="CC31" s="92"/>
      <c r="CD31" s="92"/>
      <c r="CE31" s="92"/>
      <c r="CF31" s="92"/>
      <c r="CG31" s="92"/>
      <c r="CH31" s="92"/>
      <c r="CI31" s="92"/>
      <c r="CJ31" s="31"/>
      <c r="CK31" s="202"/>
      <c r="CM31" s="202"/>
      <c r="CO31" s="202"/>
      <c r="CQ31" s="202"/>
      <c r="CS31" s="634"/>
      <c r="CU31" s="638"/>
      <c r="CV31" s="22"/>
    </row>
    <row r="32" spans="1:111" x14ac:dyDescent="0.25">
      <c r="B32" s="600"/>
      <c r="C32" s="601"/>
      <c r="D32" s="601"/>
      <c r="E32" s="605"/>
      <c r="F32" s="603"/>
      <c r="G32" s="607"/>
      <c r="H32" s="607"/>
      <c r="I32" s="607"/>
      <c r="J32" s="610"/>
      <c r="K32" s="611"/>
      <c r="L32" s="205"/>
      <c r="M32" s="614"/>
      <c r="N32" s="180"/>
      <c r="O32" s="181"/>
      <c r="P32" s="181"/>
      <c r="Q32" s="182"/>
      <c r="R32" s="616"/>
      <c r="S32" s="183"/>
      <c r="T32" s="184"/>
      <c r="U32" s="616"/>
      <c r="V32" s="183"/>
      <c r="W32" s="184"/>
      <c r="X32" s="615"/>
      <c r="Y32" s="183"/>
      <c r="Z32" s="184"/>
      <c r="AA32" s="616"/>
      <c r="AB32" s="183"/>
      <c r="AC32" s="184"/>
      <c r="AD32" s="616"/>
      <c r="AE32" s="183"/>
      <c r="AF32" s="184"/>
      <c r="AG32" s="616"/>
      <c r="AH32" s="183"/>
      <c r="AI32" s="184"/>
      <c r="AJ32" s="616"/>
      <c r="AK32" s="183"/>
      <c r="AL32" s="184"/>
      <c r="AM32" s="616"/>
      <c r="AN32" s="183"/>
      <c r="AO32" s="184"/>
      <c r="AP32" s="616"/>
      <c r="AQ32" s="183"/>
      <c r="AR32" s="184"/>
      <c r="AS32" s="616"/>
      <c r="AT32" s="183"/>
      <c r="AU32" s="184"/>
      <c r="AV32" s="616"/>
      <c r="AW32" s="183"/>
      <c r="AX32" s="184"/>
      <c r="AY32" s="616"/>
      <c r="AZ32" s="183"/>
      <c r="BA32" s="184"/>
      <c r="BB32" s="617"/>
      <c r="BC32" s="185"/>
      <c r="BD32" s="642"/>
      <c r="BE32" s="211"/>
      <c r="BF32" s="31"/>
      <c r="BG32" s="618"/>
      <c r="BH32" s="619"/>
      <c r="BI32" s="619"/>
      <c r="BJ32" s="619"/>
      <c r="BK32" s="619"/>
      <c r="BL32" s="620"/>
      <c r="BM32" s="31"/>
      <c r="BN32" s="618"/>
      <c r="BO32" s="619"/>
      <c r="BP32" s="619"/>
      <c r="BQ32" s="624"/>
      <c r="BR32" s="625"/>
      <c r="BS32" s="334"/>
      <c r="BT32" s="470"/>
      <c r="BU32" s="619"/>
      <c r="BV32" s="861"/>
      <c r="BW32" s="92"/>
      <c r="BX32" s="31"/>
      <c r="BY32" s="92"/>
      <c r="BZ32" s="92"/>
      <c r="CA32" s="92"/>
      <c r="CB32" s="92"/>
      <c r="CC32" s="92"/>
      <c r="CD32" s="92"/>
      <c r="CE32" s="92"/>
      <c r="CF32" s="92"/>
      <c r="CG32" s="92"/>
      <c r="CH32" s="92"/>
      <c r="CI32" s="92"/>
      <c r="CJ32" s="31"/>
      <c r="CK32" s="202"/>
      <c r="CM32" s="202"/>
      <c r="CO32" s="202"/>
      <c r="CQ32" s="202"/>
      <c r="CS32" s="634"/>
      <c r="CU32" s="638"/>
      <c r="CV32" s="22"/>
    </row>
    <row r="33" spans="2:104" x14ac:dyDescent="0.25">
      <c r="B33" s="600"/>
      <c r="C33" s="601"/>
      <c r="D33" s="601"/>
      <c r="E33" s="605"/>
      <c r="F33" s="603"/>
      <c r="G33" s="607"/>
      <c r="H33" s="607"/>
      <c r="I33" s="607"/>
      <c r="J33" s="610"/>
      <c r="K33" s="611"/>
      <c r="L33" s="205"/>
      <c r="M33" s="614"/>
      <c r="N33" s="180"/>
      <c r="O33" s="181"/>
      <c r="P33" s="181"/>
      <c r="Q33" s="182"/>
      <c r="R33" s="616"/>
      <c r="S33" s="183"/>
      <c r="T33" s="184"/>
      <c r="U33" s="616"/>
      <c r="V33" s="183"/>
      <c r="W33" s="184"/>
      <c r="X33" s="615"/>
      <c r="Y33" s="183"/>
      <c r="Z33" s="184"/>
      <c r="AA33" s="616"/>
      <c r="AB33" s="183"/>
      <c r="AC33" s="184"/>
      <c r="AD33" s="616"/>
      <c r="AE33" s="183"/>
      <c r="AF33" s="184"/>
      <c r="AG33" s="616"/>
      <c r="AH33" s="183"/>
      <c r="AI33" s="184"/>
      <c r="AJ33" s="616"/>
      <c r="AK33" s="183"/>
      <c r="AL33" s="184"/>
      <c r="AM33" s="616"/>
      <c r="AN33" s="183"/>
      <c r="AO33" s="184"/>
      <c r="AP33" s="616"/>
      <c r="AQ33" s="183"/>
      <c r="AR33" s="184"/>
      <c r="AS33" s="616"/>
      <c r="AT33" s="183"/>
      <c r="AU33" s="184"/>
      <c r="AV33" s="616"/>
      <c r="AW33" s="183"/>
      <c r="AX33" s="184"/>
      <c r="AY33" s="616"/>
      <c r="AZ33" s="183"/>
      <c r="BA33" s="184"/>
      <c r="BB33" s="617"/>
      <c r="BC33" s="185"/>
      <c r="BD33" s="642"/>
      <c r="BE33" s="211"/>
      <c r="BF33" s="31"/>
      <c r="BG33" s="618"/>
      <c r="BH33" s="619"/>
      <c r="BI33" s="619"/>
      <c r="BJ33" s="619"/>
      <c r="BK33" s="619"/>
      <c r="BL33" s="620"/>
      <c r="BM33" s="31"/>
      <c r="BN33" s="618"/>
      <c r="BO33" s="619"/>
      <c r="BP33" s="619"/>
      <c r="BQ33" s="624"/>
      <c r="BR33" s="625"/>
      <c r="BS33" s="334"/>
      <c r="BT33" s="470"/>
      <c r="BU33" s="619"/>
      <c r="BV33" s="861"/>
      <c r="BW33" s="92"/>
      <c r="BX33" s="31"/>
      <c r="BY33" s="92"/>
      <c r="BZ33" s="92"/>
      <c r="CA33" s="92"/>
      <c r="CB33" s="92"/>
      <c r="CC33" s="92"/>
      <c r="CD33" s="92"/>
      <c r="CE33" s="92"/>
      <c r="CF33" s="92"/>
      <c r="CG33" s="92"/>
      <c r="CH33" s="92"/>
      <c r="CI33" s="92"/>
      <c r="CJ33" s="31"/>
      <c r="CK33" s="202"/>
      <c r="CM33" s="202"/>
      <c r="CO33" s="202"/>
      <c r="CQ33" s="202"/>
      <c r="CS33" s="634"/>
      <c r="CU33" s="638"/>
      <c r="CV33" s="22"/>
      <c r="CW33" s="31"/>
      <c r="CX33" s="89"/>
      <c r="CY33" s="31"/>
      <c r="CZ33" s="89"/>
    </row>
    <row r="34" spans="2:104" x14ac:dyDescent="0.25">
      <c r="B34" s="600"/>
      <c r="C34" s="601"/>
      <c r="D34" s="601"/>
      <c r="E34" s="605"/>
      <c r="F34" s="603"/>
      <c r="G34" s="607"/>
      <c r="H34" s="607"/>
      <c r="I34" s="607"/>
      <c r="J34" s="610"/>
      <c r="K34" s="611"/>
      <c r="L34" s="205"/>
      <c r="M34" s="614"/>
      <c r="N34" s="180"/>
      <c r="O34" s="181"/>
      <c r="P34" s="181"/>
      <c r="Q34" s="182"/>
      <c r="R34" s="616"/>
      <c r="S34" s="183"/>
      <c r="T34" s="184"/>
      <c r="U34" s="616"/>
      <c r="V34" s="183"/>
      <c r="W34" s="184"/>
      <c r="X34" s="615"/>
      <c r="Y34" s="183"/>
      <c r="Z34" s="184"/>
      <c r="AA34" s="616"/>
      <c r="AB34" s="183"/>
      <c r="AC34" s="184"/>
      <c r="AD34" s="616"/>
      <c r="AE34" s="183"/>
      <c r="AF34" s="184"/>
      <c r="AG34" s="616"/>
      <c r="AH34" s="183"/>
      <c r="AI34" s="184"/>
      <c r="AJ34" s="616"/>
      <c r="AK34" s="183"/>
      <c r="AL34" s="184"/>
      <c r="AM34" s="616"/>
      <c r="AN34" s="183"/>
      <c r="AO34" s="184"/>
      <c r="AP34" s="616"/>
      <c r="AQ34" s="183"/>
      <c r="AR34" s="184"/>
      <c r="AS34" s="616"/>
      <c r="AT34" s="183"/>
      <c r="AU34" s="184"/>
      <c r="AV34" s="616"/>
      <c r="AW34" s="183"/>
      <c r="AX34" s="184"/>
      <c r="AY34" s="616"/>
      <c r="AZ34" s="183"/>
      <c r="BA34" s="184"/>
      <c r="BB34" s="617"/>
      <c r="BC34" s="185"/>
      <c r="BD34" s="642"/>
      <c r="BE34" s="211"/>
      <c r="BF34" s="31"/>
      <c r="BG34" s="618"/>
      <c r="BH34" s="619"/>
      <c r="BI34" s="619"/>
      <c r="BJ34" s="619"/>
      <c r="BK34" s="619"/>
      <c r="BL34" s="620"/>
      <c r="BM34" s="31"/>
      <c r="BN34" s="618"/>
      <c r="BO34" s="619"/>
      <c r="BP34" s="619"/>
      <c r="BQ34" s="624"/>
      <c r="BR34" s="625"/>
      <c r="BS34" s="334"/>
      <c r="BT34" s="470"/>
      <c r="BU34" s="619"/>
      <c r="BV34" s="861"/>
      <c r="BW34" s="92"/>
      <c r="BX34" s="31"/>
      <c r="BY34" s="92"/>
      <c r="BZ34" s="92"/>
      <c r="CA34" s="92"/>
      <c r="CB34" s="92"/>
      <c r="CC34" s="92"/>
      <c r="CD34" s="92"/>
      <c r="CE34" s="92"/>
      <c r="CF34" s="92"/>
      <c r="CG34" s="92"/>
      <c r="CH34" s="92"/>
      <c r="CI34" s="92"/>
      <c r="CJ34" s="31"/>
      <c r="CK34" s="202"/>
      <c r="CM34" s="202"/>
      <c r="CO34" s="202"/>
      <c r="CQ34" s="202"/>
      <c r="CS34" s="634"/>
      <c r="CU34" s="638"/>
      <c r="CV34" s="22"/>
      <c r="CX34" s="89"/>
      <c r="CY34" s="31"/>
    </row>
    <row r="35" spans="2:104" x14ac:dyDescent="0.25">
      <c r="B35" s="600"/>
      <c r="C35" s="601"/>
      <c r="D35" s="601"/>
      <c r="E35" s="605"/>
      <c r="F35" s="603"/>
      <c r="G35" s="607"/>
      <c r="H35" s="607"/>
      <c r="I35" s="607"/>
      <c r="J35" s="610"/>
      <c r="K35" s="603"/>
      <c r="L35" s="205"/>
      <c r="M35" s="614"/>
      <c r="N35" s="180"/>
      <c r="O35" s="181"/>
      <c r="P35" s="181"/>
      <c r="Q35" s="182"/>
      <c r="R35" s="616"/>
      <c r="S35" s="183"/>
      <c r="T35" s="184"/>
      <c r="U35" s="616"/>
      <c r="V35" s="183"/>
      <c r="W35" s="184"/>
      <c r="X35" s="615"/>
      <c r="Y35" s="183"/>
      <c r="Z35" s="184"/>
      <c r="AA35" s="616"/>
      <c r="AB35" s="183"/>
      <c r="AC35" s="184"/>
      <c r="AD35" s="616"/>
      <c r="AE35" s="183"/>
      <c r="AF35" s="184"/>
      <c r="AG35" s="616"/>
      <c r="AH35" s="183"/>
      <c r="AI35" s="184"/>
      <c r="AJ35" s="616"/>
      <c r="AK35" s="183"/>
      <c r="AL35" s="184"/>
      <c r="AM35" s="616"/>
      <c r="AN35" s="183"/>
      <c r="AO35" s="184"/>
      <c r="AP35" s="616"/>
      <c r="AQ35" s="183"/>
      <c r="AR35" s="184"/>
      <c r="AS35" s="616"/>
      <c r="AT35" s="183"/>
      <c r="AU35" s="184"/>
      <c r="AV35" s="616"/>
      <c r="AW35" s="183"/>
      <c r="AX35" s="184"/>
      <c r="AY35" s="616"/>
      <c r="AZ35" s="183"/>
      <c r="BA35" s="184"/>
      <c r="BB35" s="617"/>
      <c r="BC35" s="185"/>
      <c r="BD35" s="642"/>
      <c r="BE35" s="211"/>
      <c r="BF35" s="31"/>
      <c r="BG35" s="618"/>
      <c r="BH35" s="619"/>
      <c r="BI35" s="619"/>
      <c r="BJ35" s="619"/>
      <c r="BK35" s="619"/>
      <c r="BL35" s="620"/>
      <c r="BM35" s="31"/>
      <c r="BN35" s="618"/>
      <c r="BO35" s="619"/>
      <c r="BP35" s="619"/>
      <c r="BQ35" s="624"/>
      <c r="BR35" s="625"/>
      <c r="BS35" s="334"/>
      <c r="BT35" s="470"/>
      <c r="BU35" s="619"/>
      <c r="BV35" s="861"/>
      <c r="BW35" s="92"/>
      <c r="BX35" s="31"/>
      <c r="BY35" s="92"/>
      <c r="BZ35" s="92"/>
      <c r="CA35" s="92"/>
      <c r="CB35" s="92"/>
      <c r="CC35" s="92"/>
      <c r="CD35" s="92"/>
      <c r="CE35" s="92"/>
      <c r="CF35" s="92"/>
      <c r="CG35" s="92"/>
      <c r="CH35" s="92"/>
      <c r="CI35" s="92"/>
      <c r="CJ35" s="31"/>
      <c r="CK35" s="202"/>
      <c r="CM35" s="202"/>
      <c r="CO35" s="202"/>
      <c r="CQ35" s="202"/>
      <c r="CS35" s="634"/>
      <c r="CU35" s="638"/>
      <c r="CV35" s="22"/>
    </row>
    <row r="36" spans="2:104" x14ac:dyDescent="0.25">
      <c r="B36" s="600"/>
      <c r="C36" s="601"/>
      <c r="D36" s="601"/>
      <c r="E36" s="605"/>
      <c r="F36" s="603"/>
      <c r="G36" s="607"/>
      <c r="H36" s="607"/>
      <c r="I36" s="607"/>
      <c r="J36" s="610"/>
      <c r="K36" s="611"/>
      <c r="L36" s="205"/>
      <c r="M36" s="614"/>
      <c r="N36" s="180"/>
      <c r="O36" s="181"/>
      <c r="P36" s="181"/>
      <c r="Q36" s="182"/>
      <c r="R36" s="616"/>
      <c r="S36" s="183"/>
      <c r="T36" s="184"/>
      <c r="U36" s="616"/>
      <c r="V36" s="183"/>
      <c r="W36" s="184"/>
      <c r="X36" s="615"/>
      <c r="Y36" s="183"/>
      <c r="Z36" s="184"/>
      <c r="AA36" s="616"/>
      <c r="AB36" s="183"/>
      <c r="AC36" s="184"/>
      <c r="AD36" s="616"/>
      <c r="AE36" s="183"/>
      <c r="AF36" s="184"/>
      <c r="AG36" s="616"/>
      <c r="AH36" s="183"/>
      <c r="AI36" s="184"/>
      <c r="AJ36" s="616"/>
      <c r="AK36" s="183"/>
      <c r="AL36" s="184"/>
      <c r="AM36" s="616"/>
      <c r="AN36" s="183"/>
      <c r="AO36" s="184"/>
      <c r="AP36" s="616"/>
      <c r="AQ36" s="183"/>
      <c r="AR36" s="184"/>
      <c r="AS36" s="616"/>
      <c r="AT36" s="183"/>
      <c r="AU36" s="184"/>
      <c r="AV36" s="616"/>
      <c r="AW36" s="183"/>
      <c r="AX36" s="184"/>
      <c r="AY36" s="616"/>
      <c r="AZ36" s="183"/>
      <c r="BA36" s="184"/>
      <c r="BB36" s="617"/>
      <c r="BC36" s="185"/>
      <c r="BD36" s="642"/>
      <c r="BE36" s="211"/>
      <c r="BF36" s="31"/>
      <c r="BG36" s="618"/>
      <c r="BH36" s="619"/>
      <c r="BI36" s="619"/>
      <c r="BJ36" s="619"/>
      <c r="BK36" s="619"/>
      <c r="BL36" s="620"/>
      <c r="BM36" s="31"/>
      <c r="BN36" s="618"/>
      <c r="BO36" s="619"/>
      <c r="BP36" s="619"/>
      <c r="BQ36" s="624"/>
      <c r="BR36" s="625"/>
      <c r="BS36" s="334"/>
      <c r="BT36" s="470"/>
      <c r="BU36" s="619"/>
      <c r="BV36" s="861"/>
      <c r="BW36" s="92"/>
      <c r="BX36" s="31"/>
      <c r="BY36" s="92"/>
      <c r="BZ36" s="92"/>
      <c r="CA36" s="92"/>
      <c r="CB36" s="92"/>
      <c r="CC36" s="92"/>
      <c r="CD36" s="92"/>
      <c r="CE36" s="92"/>
      <c r="CF36" s="92"/>
      <c r="CG36" s="92"/>
      <c r="CH36" s="92"/>
      <c r="CI36" s="92"/>
      <c r="CJ36" s="31"/>
      <c r="CK36" s="202"/>
      <c r="CM36" s="202"/>
      <c r="CO36" s="202"/>
      <c r="CQ36" s="202"/>
      <c r="CS36" s="634"/>
      <c r="CU36" s="638"/>
      <c r="CV36" s="22"/>
    </row>
    <row r="37" spans="2:104" x14ac:dyDescent="0.25">
      <c r="B37" s="600"/>
      <c r="C37" s="601"/>
      <c r="D37" s="601"/>
      <c r="E37" s="605"/>
      <c r="F37" s="603"/>
      <c r="G37" s="607"/>
      <c r="H37" s="607"/>
      <c r="I37" s="607"/>
      <c r="J37" s="610"/>
      <c r="K37" s="603"/>
      <c r="L37" s="205"/>
      <c r="M37" s="614"/>
      <c r="N37" s="180"/>
      <c r="O37" s="181"/>
      <c r="P37" s="181"/>
      <c r="Q37" s="182"/>
      <c r="R37" s="616"/>
      <c r="S37" s="183"/>
      <c r="T37" s="184"/>
      <c r="U37" s="616"/>
      <c r="V37" s="183"/>
      <c r="W37" s="184"/>
      <c r="X37" s="615"/>
      <c r="Y37" s="183"/>
      <c r="Z37" s="184"/>
      <c r="AA37" s="616"/>
      <c r="AB37" s="183"/>
      <c r="AC37" s="184"/>
      <c r="AD37" s="616"/>
      <c r="AE37" s="183"/>
      <c r="AF37" s="184"/>
      <c r="AG37" s="616"/>
      <c r="AH37" s="183"/>
      <c r="AI37" s="184"/>
      <c r="AJ37" s="616"/>
      <c r="AK37" s="183"/>
      <c r="AL37" s="184"/>
      <c r="AM37" s="616"/>
      <c r="AN37" s="183"/>
      <c r="AO37" s="184"/>
      <c r="AP37" s="616"/>
      <c r="AQ37" s="183"/>
      <c r="AR37" s="184"/>
      <c r="AS37" s="616"/>
      <c r="AT37" s="183"/>
      <c r="AU37" s="184"/>
      <c r="AV37" s="616"/>
      <c r="AW37" s="183"/>
      <c r="AX37" s="184"/>
      <c r="AY37" s="616"/>
      <c r="AZ37" s="183"/>
      <c r="BA37" s="184"/>
      <c r="BB37" s="617"/>
      <c r="BC37" s="185"/>
      <c r="BD37" s="642"/>
      <c r="BE37" s="211"/>
      <c r="BF37" s="31"/>
      <c r="BG37" s="618"/>
      <c r="BH37" s="619"/>
      <c r="BI37" s="619"/>
      <c r="BJ37" s="619"/>
      <c r="BK37" s="619"/>
      <c r="BL37" s="620"/>
      <c r="BM37" s="31"/>
      <c r="BN37" s="618"/>
      <c r="BO37" s="619"/>
      <c r="BP37" s="619"/>
      <c r="BQ37" s="624"/>
      <c r="BR37" s="625"/>
      <c r="BS37" s="334"/>
      <c r="BT37" s="470"/>
      <c r="BU37" s="619"/>
      <c r="BV37" s="861"/>
      <c r="BW37" s="92"/>
      <c r="BX37" s="31"/>
      <c r="BY37" s="92"/>
      <c r="BZ37" s="92"/>
      <c r="CA37" s="92"/>
      <c r="CB37" s="92"/>
      <c r="CC37" s="92"/>
      <c r="CD37" s="92"/>
      <c r="CE37" s="92"/>
      <c r="CF37" s="92"/>
      <c r="CG37" s="92"/>
      <c r="CH37" s="92"/>
      <c r="CI37" s="92"/>
      <c r="CJ37" s="31"/>
      <c r="CK37" s="202"/>
      <c r="CM37" s="202"/>
      <c r="CO37" s="202"/>
      <c r="CQ37" s="202"/>
      <c r="CS37" s="634"/>
      <c r="CU37" s="638"/>
      <c r="CV37" s="22"/>
    </row>
    <row r="38" spans="2:104" x14ac:dyDescent="0.25">
      <c r="B38" s="600"/>
      <c r="C38" s="601"/>
      <c r="D38" s="601"/>
      <c r="E38" s="605"/>
      <c r="F38" s="603"/>
      <c r="G38" s="607"/>
      <c r="H38" s="607"/>
      <c r="I38" s="607"/>
      <c r="J38" s="610"/>
      <c r="K38" s="611"/>
      <c r="L38" s="205"/>
      <c r="M38" s="614"/>
      <c r="N38" s="180"/>
      <c r="O38" s="181"/>
      <c r="P38" s="181"/>
      <c r="Q38" s="182"/>
      <c r="R38" s="616"/>
      <c r="S38" s="183"/>
      <c r="T38" s="184"/>
      <c r="U38" s="616"/>
      <c r="V38" s="183"/>
      <c r="W38" s="184"/>
      <c r="X38" s="615"/>
      <c r="Y38" s="183"/>
      <c r="Z38" s="184"/>
      <c r="AA38" s="616"/>
      <c r="AB38" s="183"/>
      <c r="AC38" s="184"/>
      <c r="AD38" s="616"/>
      <c r="AE38" s="183"/>
      <c r="AF38" s="184"/>
      <c r="AG38" s="616"/>
      <c r="AH38" s="183"/>
      <c r="AI38" s="184"/>
      <c r="AJ38" s="616"/>
      <c r="AK38" s="183"/>
      <c r="AL38" s="184"/>
      <c r="AM38" s="616"/>
      <c r="AN38" s="183"/>
      <c r="AO38" s="184"/>
      <c r="AP38" s="616"/>
      <c r="AQ38" s="183"/>
      <c r="AR38" s="184"/>
      <c r="AS38" s="616"/>
      <c r="AT38" s="183"/>
      <c r="AU38" s="184"/>
      <c r="AV38" s="616"/>
      <c r="AW38" s="183"/>
      <c r="AX38" s="184"/>
      <c r="AY38" s="616"/>
      <c r="AZ38" s="183"/>
      <c r="BA38" s="184"/>
      <c r="BB38" s="617"/>
      <c r="BC38" s="185"/>
      <c r="BD38" s="642"/>
      <c r="BE38" s="211"/>
      <c r="BF38" s="31"/>
      <c r="BG38" s="618"/>
      <c r="BH38" s="619"/>
      <c r="BI38" s="619"/>
      <c r="BJ38" s="619"/>
      <c r="BK38" s="619"/>
      <c r="BL38" s="620"/>
      <c r="BM38" s="31"/>
      <c r="BN38" s="618"/>
      <c r="BO38" s="619"/>
      <c r="BP38" s="619"/>
      <c r="BQ38" s="624"/>
      <c r="BR38" s="625"/>
      <c r="BS38" s="334"/>
      <c r="BT38" s="470"/>
      <c r="BU38" s="619"/>
      <c r="BV38" s="861"/>
      <c r="BW38" s="92"/>
      <c r="BX38" s="31"/>
      <c r="BY38" s="92"/>
      <c r="BZ38" s="92"/>
      <c r="CA38" s="92"/>
      <c r="CB38" s="92"/>
      <c r="CC38" s="92"/>
      <c r="CD38" s="92"/>
      <c r="CE38" s="92"/>
      <c r="CF38" s="92"/>
      <c r="CG38" s="92"/>
      <c r="CH38" s="92"/>
      <c r="CI38" s="92"/>
      <c r="CJ38" s="31"/>
      <c r="CK38" s="202"/>
      <c r="CM38" s="202"/>
      <c r="CO38" s="202"/>
      <c r="CQ38" s="202"/>
      <c r="CS38" s="634"/>
      <c r="CU38" s="638"/>
      <c r="CV38" s="22"/>
    </row>
    <row r="39" spans="2:104" x14ac:dyDescent="0.25">
      <c r="B39" s="600"/>
      <c r="C39" s="601"/>
      <c r="D39" s="601"/>
      <c r="E39" s="605"/>
      <c r="F39" s="603"/>
      <c r="G39" s="607"/>
      <c r="H39" s="607"/>
      <c r="I39" s="607"/>
      <c r="J39" s="610"/>
      <c r="K39" s="603"/>
      <c r="L39" s="205"/>
      <c r="M39" s="614"/>
      <c r="N39" s="180"/>
      <c r="O39" s="181"/>
      <c r="P39" s="181"/>
      <c r="Q39" s="182"/>
      <c r="R39" s="616"/>
      <c r="S39" s="183"/>
      <c r="T39" s="184"/>
      <c r="U39" s="616"/>
      <c r="V39" s="183"/>
      <c r="W39" s="184"/>
      <c r="X39" s="615"/>
      <c r="Y39" s="183"/>
      <c r="Z39" s="184"/>
      <c r="AA39" s="616"/>
      <c r="AB39" s="183"/>
      <c r="AC39" s="184"/>
      <c r="AD39" s="616"/>
      <c r="AE39" s="183"/>
      <c r="AF39" s="184"/>
      <c r="AG39" s="616"/>
      <c r="AH39" s="183"/>
      <c r="AI39" s="184"/>
      <c r="AJ39" s="616"/>
      <c r="AK39" s="183"/>
      <c r="AL39" s="184"/>
      <c r="AM39" s="616"/>
      <c r="AN39" s="183"/>
      <c r="AO39" s="184"/>
      <c r="AP39" s="616"/>
      <c r="AQ39" s="183"/>
      <c r="AR39" s="184"/>
      <c r="AS39" s="616"/>
      <c r="AT39" s="183"/>
      <c r="AU39" s="184"/>
      <c r="AV39" s="616"/>
      <c r="AW39" s="183"/>
      <c r="AX39" s="184"/>
      <c r="AY39" s="616"/>
      <c r="AZ39" s="183"/>
      <c r="BA39" s="184"/>
      <c r="BB39" s="617"/>
      <c r="BC39" s="185"/>
      <c r="BD39" s="642"/>
      <c r="BE39" s="211"/>
      <c r="BF39" s="31"/>
      <c r="BG39" s="618"/>
      <c r="BH39" s="619"/>
      <c r="BI39" s="619"/>
      <c r="BJ39" s="619"/>
      <c r="BK39" s="619"/>
      <c r="BL39" s="620"/>
      <c r="BM39" s="31"/>
      <c r="BN39" s="618"/>
      <c r="BO39" s="619"/>
      <c r="BP39" s="619"/>
      <c r="BQ39" s="624"/>
      <c r="BR39" s="625"/>
      <c r="BS39" s="334"/>
      <c r="BT39" s="470"/>
      <c r="BU39" s="619"/>
      <c r="BV39" s="861"/>
      <c r="BW39" s="92"/>
      <c r="BX39" s="31"/>
      <c r="BY39" s="92"/>
      <c r="BZ39" s="92"/>
      <c r="CA39" s="92"/>
      <c r="CB39" s="92"/>
      <c r="CC39" s="92"/>
      <c r="CD39" s="92"/>
      <c r="CE39" s="92"/>
      <c r="CF39" s="92"/>
      <c r="CG39" s="92"/>
      <c r="CH39" s="92"/>
      <c r="CI39" s="92"/>
      <c r="CJ39" s="31"/>
      <c r="CK39" s="202"/>
      <c r="CM39" s="202"/>
      <c r="CO39" s="202"/>
      <c r="CQ39" s="202"/>
      <c r="CS39" s="634"/>
      <c r="CU39" s="638"/>
      <c r="CV39" s="22"/>
    </row>
    <row r="40" spans="2:104" x14ac:dyDescent="0.25">
      <c r="B40" s="600"/>
      <c r="C40" s="601"/>
      <c r="D40" s="601"/>
      <c r="E40" s="605"/>
      <c r="F40" s="603"/>
      <c r="G40" s="607"/>
      <c r="H40" s="607"/>
      <c r="I40" s="607"/>
      <c r="J40" s="610"/>
      <c r="K40" s="603"/>
      <c r="L40" s="205"/>
      <c r="M40" s="614"/>
      <c r="N40" s="180"/>
      <c r="O40" s="181"/>
      <c r="P40" s="181"/>
      <c r="Q40" s="182"/>
      <c r="R40" s="616"/>
      <c r="S40" s="183"/>
      <c r="T40" s="184"/>
      <c r="U40" s="616"/>
      <c r="V40" s="183"/>
      <c r="W40" s="184"/>
      <c r="X40" s="615"/>
      <c r="Y40" s="183"/>
      <c r="Z40" s="184"/>
      <c r="AA40" s="616"/>
      <c r="AB40" s="183"/>
      <c r="AC40" s="184"/>
      <c r="AD40" s="616"/>
      <c r="AE40" s="183"/>
      <c r="AF40" s="184"/>
      <c r="AG40" s="616"/>
      <c r="AH40" s="183"/>
      <c r="AI40" s="184"/>
      <c r="AJ40" s="616"/>
      <c r="AK40" s="183"/>
      <c r="AL40" s="184"/>
      <c r="AM40" s="616"/>
      <c r="AN40" s="183"/>
      <c r="AO40" s="184"/>
      <c r="AP40" s="616"/>
      <c r="AQ40" s="183"/>
      <c r="AR40" s="184"/>
      <c r="AS40" s="616"/>
      <c r="AT40" s="183"/>
      <c r="AU40" s="184"/>
      <c r="AV40" s="616"/>
      <c r="AW40" s="183"/>
      <c r="AX40" s="184"/>
      <c r="AY40" s="616"/>
      <c r="AZ40" s="183"/>
      <c r="BA40" s="184"/>
      <c r="BB40" s="617"/>
      <c r="BC40" s="185"/>
      <c r="BD40" s="642"/>
      <c r="BE40" s="211"/>
      <c r="BF40" s="31"/>
      <c r="BG40" s="618"/>
      <c r="BH40" s="619"/>
      <c r="BI40" s="619"/>
      <c r="BJ40" s="619"/>
      <c r="BK40" s="619"/>
      <c r="BL40" s="620"/>
      <c r="BM40" s="31"/>
      <c r="BN40" s="618"/>
      <c r="BO40" s="619"/>
      <c r="BP40" s="619"/>
      <c r="BQ40" s="624"/>
      <c r="BR40" s="625"/>
      <c r="BS40" s="334"/>
      <c r="BT40" s="470"/>
      <c r="BU40" s="619"/>
      <c r="BV40" s="861"/>
      <c r="BW40" s="92"/>
      <c r="BX40" s="31"/>
      <c r="BY40" s="92"/>
      <c r="BZ40" s="92"/>
      <c r="CA40" s="92"/>
      <c r="CB40" s="92"/>
      <c r="CC40" s="92"/>
      <c r="CD40" s="92"/>
      <c r="CE40" s="92"/>
      <c r="CF40" s="92"/>
      <c r="CG40" s="92"/>
      <c r="CH40" s="92"/>
      <c r="CI40" s="92"/>
      <c r="CJ40" s="31"/>
      <c r="CK40" s="202"/>
      <c r="CM40" s="202"/>
      <c r="CO40" s="202"/>
      <c r="CQ40" s="202"/>
      <c r="CS40" s="634"/>
      <c r="CU40" s="638"/>
      <c r="CV40" s="22"/>
    </row>
    <row r="41" spans="2:104" x14ac:dyDescent="0.25">
      <c r="B41" s="600"/>
      <c r="C41" s="601"/>
      <c r="D41" s="601"/>
      <c r="E41" s="605"/>
      <c r="F41" s="603"/>
      <c r="G41" s="607"/>
      <c r="H41" s="607"/>
      <c r="I41" s="607"/>
      <c r="J41" s="610"/>
      <c r="K41" s="603"/>
      <c r="L41" s="205"/>
      <c r="M41" s="614"/>
      <c r="N41" s="180"/>
      <c r="O41" s="181"/>
      <c r="P41" s="181"/>
      <c r="Q41" s="182"/>
      <c r="R41" s="616"/>
      <c r="S41" s="183"/>
      <c r="T41" s="184"/>
      <c r="U41" s="616"/>
      <c r="V41" s="183"/>
      <c r="W41" s="184"/>
      <c r="X41" s="615"/>
      <c r="Y41" s="183"/>
      <c r="Z41" s="184"/>
      <c r="AA41" s="616"/>
      <c r="AB41" s="183"/>
      <c r="AC41" s="184"/>
      <c r="AD41" s="616"/>
      <c r="AE41" s="183"/>
      <c r="AF41" s="184"/>
      <c r="AG41" s="616"/>
      <c r="AH41" s="183"/>
      <c r="AI41" s="184"/>
      <c r="AJ41" s="616"/>
      <c r="AK41" s="183"/>
      <c r="AL41" s="184"/>
      <c r="AM41" s="616"/>
      <c r="AN41" s="183"/>
      <c r="AO41" s="184"/>
      <c r="AP41" s="616"/>
      <c r="AQ41" s="183"/>
      <c r="AR41" s="184"/>
      <c r="AS41" s="616"/>
      <c r="AT41" s="183"/>
      <c r="AU41" s="184"/>
      <c r="AV41" s="616"/>
      <c r="AW41" s="183"/>
      <c r="AX41" s="184"/>
      <c r="AY41" s="616"/>
      <c r="AZ41" s="183"/>
      <c r="BA41" s="184"/>
      <c r="BB41" s="617"/>
      <c r="BC41" s="185"/>
      <c r="BD41" s="642"/>
      <c r="BE41" s="211"/>
      <c r="BF41" s="31"/>
      <c r="BG41" s="618"/>
      <c r="BH41" s="619"/>
      <c r="BI41" s="619"/>
      <c r="BJ41" s="619"/>
      <c r="BK41" s="619"/>
      <c r="BL41" s="620"/>
      <c r="BM41" s="31"/>
      <c r="BN41" s="618"/>
      <c r="BO41" s="619"/>
      <c r="BP41" s="619"/>
      <c r="BQ41" s="624"/>
      <c r="BR41" s="625"/>
      <c r="BS41" s="334"/>
      <c r="BT41" s="470"/>
      <c r="BU41" s="619"/>
      <c r="BV41" s="861"/>
      <c r="BW41" s="92"/>
      <c r="BX41" s="31"/>
      <c r="BY41" s="92"/>
      <c r="BZ41" s="92"/>
      <c r="CA41" s="92"/>
      <c r="CB41" s="92"/>
      <c r="CC41" s="92"/>
      <c r="CD41" s="92"/>
      <c r="CE41" s="92"/>
      <c r="CF41" s="92"/>
      <c r="CG41" s="92"/>
      <c r="CH41" s="92"/>
      <c r="CI41" s="92"/>
      <c r="CJ41" s="31"/>
      <c r="CK41" s="202"/>
      <c r="CM41" s="202"/>
      <c r="CO41" s="202"/>
      <c r="CQ41" s="202"/>
      <c r="CS41" s="634"/>
      <c r="CU41" s="638"/>
      <c r="CV41" s="22"/>
    </row>
    <row r="42" spans="2:104" x14ac:dyDescent="0.25">
      <c r="B42" s="600"/>
      <c r="C42" s="601"/>
      <c r="D42" s="601"/>
      <c r="E42" s="605"/>
      <c r="F42" s="603"/>
      <c r="G42" s="607"/>
      <c r="H42" s="607"/>
      <c r="I42" s="607"/>
      <c r="J42" s="610"/>
      <c r="K42" s="611"/>
      <c r="L42" s="205"/>
      <c r="M42" s="614"/>
      <c r="N42" s="180"/>
      <c r="O42" s="181"/>
      <c r="P42" s="181"/>
      <c r="Q42" s="182"/>
      <c r="R42" s="616"/>
      <c r="S42" s="183"/>
      <c r="T42" s="184"/>
      <c r="U42" s="616"/>
      <c r="V42" s="183"/>
      <c r="W42" s="184"/>
      <c r="X42" s="615"/>
      <c r="Y42" s="183"/>
      <c r="Z42" s="184"/>
      <c r="AA42" s="616"/>
      <c r="AB42" s="183"/>
      <c r="AC42" s="184"/>
      <c r="AD42" s="616"/>
      <c r="AE42" s="183"/>
      <c r="AF42" s="184"/>
      <c r="AG42" s="616"/>
      <c r="AH42" s="183"/>
      <c r="AI42" s="184"/>
      <c r="AJ42" s="616"/>
      <c r="AK42" s="183"/>
      <c r="AL42" s="184"/>
      <c r="AM42" s="616"/>
      <c r="AN42" s="183"/>
      <c r="AO42" s="184"/>
      <c r="AP42" s="616"/>
      <c r="AQ42" s="183"/>
      <c r="AR42" s="184"/>
      <c r="AS42" s="616"/>
      <c r="AT42" s="183"/>
      <c r="AU42" s="184"/>
      <c r="AV42" s="616"/>
      <c r="AW42" s="183"/>
      <c r="AX42" s="184"/>
      <c r="AY42" s="616"/>
      <c r="AZ42" s="183"/>
      <c r="BA42" s="184"/>
      <c r="BB42" s="617"/>
      <c r="BC42" s="185"/>
      <c r="BD42" s="642"/>
      <c r="BE42" s="211"/>
      <c r="BF42" s="31"/>
      <c r="BG42" s="618"/>
      <c r="BH42" s="619"/>
      <c r="BI42" s="619"/>
      <c r="BJ42" s="619"/>
      <c r="BK42" s="619"/>
      <c r="BL42" s="620"/>
      <c r="BM42" s="31"/>
      <c r="BN42" s="618"/>
      <c r="BO42" s="619"/>
      <c r="BP42" s="619"/>
      <c r="BQ42" s="624"/>
      <c r="BR42" s="625"/>
      <c r="BS42" s="334"/>
      <c r="BT42" s="470"/>
      <c r="BU42" s="619"/>
      <c r="BV42" s="861"/>
      <c r="BW42" s="92"/>
      <c r="BX42" s="31"/>
      <c r="BY42" s="92"/>
      <c r="BZ42" s="92"/>
      <c r="CA42" s="92"/>
      <c r="CB42" s="92"/>
      <c r="CC42" s="92"/>
      <c r="CD42" s="92"/>
      <c r="CE42" s="92"/>
      <c r="CF42" s="92"/>
      <c r="CG42" s="92"/>
      <c r="CH42" s="92"/>
      <c r="CI42" s="92"/>
      <c r="CJ42" s="31"/>
      <c r="CK42" s="202"/>
      <c r="CM42" s="202"/>
      <c r="CO42" s="202"/>
      <c r="CQ42" s="202"/>
      <c r="CS42" s="634"/>
      <c r="CU42" s="638"/>
      <c r="CV42" s="22"/>
    </row>
    <row r="43" spans="2:104" x14ac:dyDescent="0.25">
      <c r="B43" s="600"/>
      <c r="C43" s="601"/>
      <c r="D43" s="601"/>
      <c r="E43" s="605"/>
      <c r="F43" s="603"/>
      <c r="G43" s="607"/>
      <c r="H43" s="607"/>
      <c r="I43" s="607"/>
      <c r="J43" s="610"/>
      <c r="K43" s="611"/>
      <c r="L43" s="205"/>
      <c r="M43" s="614"/>
      <c r="N43" s="180"/>
      <c r="O43" s="181"/>
      <c r="P43" s="181"/>
      <c r="Q43" s="182"/>
      <c r="R43" s="616"/>
      <c r="S43" s="183"/>
      <c r="T43" s="184"/>
      <c r="U43" s="616"/>
      <c r="V43" s="183"/>
      <c r="W43" s="184"/>
      <c r="X43" s="615"/>
      <c r="Y43" s="183"/>
      <c r="Z43" s="184"/>
      <c r="AA43" s="616"/>
      <c r="AB43" s="183"/>
      <c r="AC43" s="184"/>
      <c r="AD43" s="616"/>
      <c r="AE43" s="183"/>
      <c r="AF43" s="184"/>
      <c r="AG43" s="616"/>
      <c r="AH43" s="183"/>
      <c r="AI43" s="184"/>
      <c r="AJ43" s="616"/>
      <c r="AK43" s="183"/>
      <c r="AL43" s="184"/>
      <c r="AM43" s="616"/>
      <c r="AN43" s="183"/>
      <c r="AO43" s="184"/>
      <c r="AP43" s="616"/>
      <c r="AQ43" s="183"/>
      <c r="AR43" s="184"/>
      <c r="AS43" s="616"/>
      <c r="AT43" s="183"/>
      <c r="AU43" s="184"/>
      <c r="AV43" s="616"/>
      <c r="AW43" s="183"/>
      <c r="AX43" s="184"/>
      <c r="AY43" s="616"/>
      <c r="AZ43" s="183"/>
      <c r="BA43" s="184"/>
      <c r="BB43" s="617"/>
      <c r="BC43" s="185"/>
      <c r="BD43" s="642"/>
      <c r="BE43" s="211"/>
      <c r="BF43" s="31"/>
      <c r="BG43" s="618"/>
      <c r="BH43" s="619"/>
      <c r="BI43" s="619"/>
      <c r="BJ43" s="619"/>
      <c r="BK43" s="619"/>
      <c r="BL43" s="620"/>
      <c r="BM43" s="31"/>
      <c r="BN43" s="618"/>
      <c r="BO43" s="619"/>
      <c r="BP43" s="619"/>
      <c r="BQ43" s="624"/>
      <c r="BR43" s="625"/>
      <c r="BS43" s="334"/>
      <c r="BT43" s="470"/>
      <c r="BU43" s="619"/>
      <c r="BV43" s="861"/>
      <c r="BW43" s="92"/>
      <c r="BX43" s="31"/>
      <c r="BY43" s="92"/>
      <c r="BZ43" s="92"/>
      <c r="CA43" s="92"/>
      <c r="CB43" s="92"/>
      <c r="CC43" s="92"/>
      <c r="CD43" s="92"/>
      <c r="CE43" s="92"/>
      <c r="CF43" s="92"/>
      <c r="CG43" s="92"/>
      <c r="CH43" s="92"/>
      <c r="CI43" s="92"/>
      <c r="CJ43" s="31"/>
      <c r="CK43" s="202"/>
      <c r="CM43" s="202"/>
      <c r="CO43" s="202"/>
      <c r="CQ43" s="202"/>
      <c r="CS43" s="634"/>
      <c r="CU43" s="638"/>
      <c r="CV43" s="22"/>
    </row>
    <row r="44" spans="2:104" x14ac:dyDescent="0.25">
      <c r="B44" s="600"/>
      <c r="C44" s="601"/>
      <c r="D44" s="601"/>
      <c r="E44" s="605"/>
      <c r="F44" s="603"/>
      <c r="G44" s="607"/>
      <c r="H44" s="607"/>
      <c r="I44" s="607"/>
      <c r="J44" s="610"/>
      <c r="K44" s="611"/>
      <c r="L44" s="205"/>
      <c r="M44" s="614"/>
      <c r="N44" s="180"/>
      <c r="O44" s="181"/>
      <c r="P44" s="181"/>
      <c r="Q44" s="182"/>
      <c r="R44" s="616"/>
      <c r="S44" s="183"/>
      <c r="T44" s="184"/>
      <c r="U44" s="616"/>
      <c r="V44" s="183"/>
      <c r="W44" s="184"/>
      <c r="X44" s="615"/>
      <c r="Y44" s="183"/>
      <c r="Z44" s="184"/>
      <c r="AA44" s="616"/>
      <c r="AB44" s="183"/>
      <c r="AC44" s="184"/>
      <c r="AD44" s="616"/>
      <c r="AE44" s="183"/>
      <c r="AF44" s="184"/>
      <c r="AG44" s="616"/>
      <c r="AH44" s="183"/>
      <c r="AI44" s="184"/>
      <c r="AJ44" s="616"/>
      <c r="AK44" s="183"/>
      <c r="AL44" s="184"/>
      <c r="AM44" s="616"/>
      <c r="AN44" s="183"/>
      <c r="AO44" s="184"/>
      <c r="AP44" s="616"/>
      <c r="AQ44" s="183"/>
      <c r="AR44" s="184"/>
      <c r="AS44" s="616"/>
      <c r="AT44" s="183"/>
      <c r="AU44" s="184"/>
      <c r="AV44" s="616"/>
      <c r="AW44" s="183"/>
      <c r="AX44" s="184"/>
      <c r="AY44" s="616"/>
      <c r="AZ44" s="183"/>
      <c r="BA44" s="184"/>
      <c r="BB44" s="617"/>
      <c r="BC44" s="185"/>
      <c r="BD44" s="642"/>
      <c r="BE44" s="211"/>
      <c r="BF44" s="31"/>
      <c r="BG44" s="618"/>
      <c r="BH44" s="619"/>
      <c r="BI44" s="619"/>
      <c r="BJ44" s="619"/>
      <c r="BK44" s="619"/>
      <c r="BL44" s="620"/>
      <c r="BM44" s="31"/>
      <c r="BN44" s="618"/>
      <c r="BO44" s="619"/>
      <c r="BP44" s="619"/>
      <c r="BQ44" s="624"/>
      <c r="BR44" s="625"/>
      <c r="BS44" s="334"/>
      <c r="BT44" s="470"/>
      <c r="BU44" s="619"/>
      <c r="BV44" s="861"/>
      <c r="BW44" s="92"/>
      <c r="BX44" s="31"/>
      <c r="BY44" s="92"/>
      <c r="BZ44" s="92"/>
      <c r="CA44" s="92"/>
      <c r="CB44" s="92"/>
      <c r="CC44" s="92"/>
      <c r="CD44" s="92"/>
      <c r="CE44" s="92"/>
      <c r="CF44" s="92"/>
      <c r="CG44" s="92"/>
      <c r="CH44" s="92"/>
      <c r="CI44" s="92"/>
      <c r="CJ44" s="31"/>
      <c r="CK44" s="202"/>
      <c r="CM44" s="202"/>
      <c r="CO44" s="202"/>
      <c r="CQ44" s="202"/>
      <c r="CS44" s="634"/>
      <c r="CU44" s="638"/>
      <c r="CV44" s="22"/>
    </row>
    <row r="45" spans="2:104" x14ac:dyDescent="0.25">
      <c r="B45" s="600"/>
      <c r="C45" s="601"/>
      <c r="D45" s="601"/>
      <c r="E45" s="605"/>
      <c r="F45" s="603"/>
      <c r="G45" s="607"/>
      <c r="H45" s="607"/>
      <c r="I45" s="607"/>
      <c r="J45" s="610"/>
      <c r="K45" s="603"/>
      <c r="L45" s="205"/>
      <c r="M45" s="614"/>
      <c r="N45" s="180"/>
      <c r="O45" s="181"/>
      <c r="P45" s="181"/>
      <c r="Q45" s="182"/>
      <c r="R45" s="616"/>
      <c r="S45" s="183"/>
      <c r="T45" s="184"/>
      <c r="U45" s="616"/>
      <c r="V45" s="183"/>
      <c r="W45" s="184"/>
      <c r="X45" s="615"/>
      <c r="Y45" s="183"/>
      <c r="Z45" s="184"/>
      <c r="AA45" s="616"/>
      <c r="AB45" s="183"/>
      <c r="AC45" s="184"/>
      <c r="AD45" s="616"/>
      <c r="AE45" s="183"/>
      <c r="AF45" s="184"/>
      <c r="AG45" s="616"/>
      <c r="AH45" s="183"/>
      <c r="AI45" s="184"/>
      <c r="AJ45" s="616"/>
      <c r="AK45" s="183"/>
      <c r="AL45" s="184"/>
      <c r="AM45" s="616"/>
      <c r="AN45" s="183"/>
      <c r="AO45" s="184"/>
      <c r="AP45" s="616"/>
      <c r="AQ45" s="183"/>
      <c r="AR45" s="184"/>
      <c r="AS45" s="616"/>
      <c r="AT45" s="183"/>
      <c r="AU45" s="184"/>
      <c r="AV45" s="616"/>
      <c r="AW45" s="183"/>
      <c r="AX45" s="184"/>
      <c r="AY45" s="616"/>
      <c r="AZ45" s="183"/>
      <c r="BA45" s="184"/>
      <c r="BB45" s="617"/>
      <c r="BC45" s="185"/>
      <c r="BD45" s="642"/>
      <c r="BE45" s="211"/>
      <c r="BF45" s="31"/>
      <c r="BG45" s="618"/>
      <c r="BH45" s="619"/>
      <c r="BI45" s="619"/>
      <c r="BJ45" s="619"/>
      <c r="BK45" s="619"/>
      <c r="BL45" s="620"/>
      <c r="BM45" s="31"/>
      <c r="BN45" s="618"/>
      <c r="BO45" s="619"/>
      <c r="BP45" s="619"/>
      <c r="BQ45" s="624"/>
      <c r="BR45" s="625"/>
      <c r="BS45" s="334"/>
      <c r="BT45" s="470"/>
      <c r="BU45" s="619"/>
      <c r="BV45" s="861"/>
      <c r="BW45" s="92"/>
      <c r="BX45" s="31"/>
      <c r="BY45" s="92"/>
      <c r="BZ45" s="92"/>
      <c r="CA45" s="92"/>
      <c r="CB45" s="92"/>
      <c r="CC45" s="92"/>
      <c r="CD45" s="92"/>
      <c r="CE45" s="92"/>
      <c r="CF45" s="92"/>
      <c r="CG45" s="92"/>
      <c r="CH45" s="92"/>
      <c r="CI45" s="92"/>
      <c r="CJ45" s="31"/>
      <c r="CK45" s="202"/>
      <c r="CM45" s="202"/>
      <c r="CO45" s="202"/>
      <c r="CQ45" s="202"/>
      <c r="CS45" s="634"/>
      <c r="CU45" s="638"/>
      <c r="CV45" s="22"/>
    </row>
    <row r="46" spans="2:104" x14ac:dyDescent="0.25">
      <c r="B46" s="600"/>
      <c r="C46" s="601"/>
      <c r="D46" s="601"/>
      <c r="E46" s="605"/>
      <c r="F46" s="603"/>
      <c r="G46" s="607"/>
      <c r="H46" s="607"/>
      <c r="I46" s="607"/>
      <c r="J46" s="610"/>
      <c r="K46" s="603"/>
      <c r="L46" s="205"/>
      <c r="M46" s="614"/>
      <c r="N46" s="180"/>
      <c r="O46" s="181"/>
      <c r="P46" s="181"/>
      <c r="Q46" s="182"/>
      <c r="R46" s="616"/>
      <c r="S46" s="183"/>
      <c r="T46" s="184"/>
      <c r="U46" s="616"/>
      <c r="V46" s="183"/>
      <c r="W46" s="184"/>
      <c r="X46" s="615"/>
      <c r="Y46" s="183"/>
      <c r="Z46" s="184"/>
      <c r="AA46" s="616"/>
      <c r="AB46" s="183"/>
      <c r="AC46" s="184"/>
      <c r="AD46" s="616"/>
      <c r="AE46" s="183"/>
      <c r="AF46" s="184"/>
      <c r="AG46" s="616"/>
      <c r="AH46" s="183"/>
      <c r="AI46" s="184"/>
      <c r="AJ46" s="616"/>
      <c r="AK46" s="183"/>
      <c r="AL46" s="184"/>
      <c r="AM46" s="616"/>
      <c r="AN46" s="183"/>
      <c r="AO46" s="184"/>
      <c r="AP46" s="616"/>
      <c r="AQ46" s="183"/>
      <c r="AR46" s="184"/>
      <c r="AS46" s="616"/>
      <c r="AT46" s="183"/>
      <c r="AU46" s="184"/>
      <c r="AV46" s="616"/>
      <c r="AW46" s="183"/>
      <c r="AX46" s="184"/>
      <c r="AY46" s="616"/>
      <c r="AZ46" s="183"/>
      <c r="BA46" s="184"/>
      <c r="BB46" s="617"/>
      <c r="BC46" s="185"/>
      <c r="BD46" s="642"/>
      <c r="BE46" s="211"/>
      <c r="BF46" s="31"/>
      <c r="BG46" s="618"/>
      <c r="BH46" s="619"/>
      <c r="BI46" s="619"/>
      <c r="BJ46" s="619"/>
      <c r="BK46" s="619"/>
      <c r="BL46" s="620"/>
      <c r="BM46" s="31"/>
      <c r="BN46" s="618"/>
      <c r="BO46" s="619"/>
      <c r="BP46" s="619"/>
      <c r="BQ46" s="624"/>
      <c r="BR46" s="625"/>
      <c r="BS46" s="334"/>
      <c r="BT46" s="470"/>
      <c r="BU46" s="619"/>
      <c r="BV46" s="861"/>
      <c r="BW46" s="92"/>
      <c r="BX46" s="31"/>
      <c r="BY46" s="92"/>
      <c r="BZ46" s="92"/>
      <c r="CA46" s="92"/>
      <c r="CB46" s="92"/>
      <c r="CC46" s="92"/>
      <c r="CD46" s="92"/>
      <c r="CE46" s="92"/>
      <c r="CF46" s="92"/>
      <c r="CG46" s="92"/>
      <c r="CH46" s="92"/>
      <c r="CI46" s="92"/>
      <c r="CJ46" s="31"/>
      <c r="CK46" s="202"/>
      <c r="CM46" s="202"/>
      <c r="CO46" s="202"/>
      <c r="CQ46" s="202"/>
      <c r="CS46" s="634"/>
      <c r="CU46" s="638"/>
      <c r="CV46" s="22"/>
    </row>
    <row r="47" spans="2:104" x14ac:dyDescent="0.25">
      <c r="B47" s="600"/>
      <c r="C47" s="601"/>
      <c r="D47" s="601"/>
      <c r="E47" s="605"/>
      <c r="F47" s="603"/>
      <c r="G47" s="607"/>
      <c r="H47" s="607"/>
      <c r="I47" s="607"/>
      <c r="J47" s="610"/>
      <c r="K47" s="611"/>
      <c r="L47" s="205"/>
      <c r="M47" s="614"/>
      <c r="N47" s="180"/>
      <c r="O47" s="181"/>
      <c r="P47" s="181"/>
      <c r="Q47" s="182"/>
      <c r="R47" s="616"/>
      <c r="S47" s="183"/>
      <c r="T47" s="184"/>
      <c r="U47" s="616"/>
      <c r="V47" s="183"/>
      <c r="W47" s="184"/>
      <c r="X47" s="615"/>
      <c r="Y47" s="183"/>
      <c r="Z47" s="184"/>
      <c r="AA47" s="616"/>
      <c r="AB47" s="183"/>
      <c r="AC47" s="184"/>
      <c r="AD47" s="616"/>
      <c r="AE47" s="183"/>
      <c r="AF47" s="184"/>
      <c r="AG47" s="616"/>
      <c r="AH47" s="183"/>
      <c r="AI47" s="184"/>
      <c r="AJ47" s="616"/>
      <c r="AK47" s="183"/>
      <c r="AL47" s="184"/>
      <c r="AM47" s="616"/>
      <c r="AN47" s="183"/>
      <c r="AO47" s="184"/>
      <c r="AP47" s="616"/>
      <c r="AQ47" s="183"/>
      <c r="AR47" s="184"/>
      <c r="AS47" s="616"/>
      <c r="AT47" s="183"/>
      <c r="AU47" s="184"/>
      <c r="AV47" s="616"/>
      <c r="AW47" s="183"/>
      <c r="AX47" s="184"/>
      <c r="AY47" s="616"/>
      <c r="AZ47" s="183"/>
      <c r="BA47" s="184"/>
      <c r="BB47" s="617"/>
      <c r="BC47" s="185"/>
      <c r="BD47" s="642"/>
      <c r="BE47" s="211"/>
      <c r="BF47" s="31"/>
      <c r="BG47" s="618"/>
      <c r="BH47" s="619"/>
      <c r="BI47" s="619"/>
      <c r="BJ47" s="619"/>
      <c r="BK47" s="619"/>
      <c r="BL47" s="620"/>
      <c r="BM47" s="31"/>
      <c r="BN47" s="618"/>
      <c r="BO47" s="619"/>
      <c r="BP47" s="619"/>
      <c r="BQ47" s="624"/>
      <c r="BR47" s="625"/>
      <c r="BS47" s="334"/>
      <c r="BT47" s="470"/>
      <c r="BU47" s="619"/>
      <c r="BV47" s="861"/>
      <c r="BW47" s="92"/>
      <c r="BX47" s="31"/>
      <c r="BY47" s="92"/>
      <c r="BZ47" s="92"/>
      <c r="CA47" s="92"/>
      <c r="CB47" s="92"/>
      <c r="CC47" s="92"/>
      <c r="CD47" s="92"/>
      <c r="CE47" s="92"/>
      <c r="CF47" s="92"/>
      <c r="CG47" s="92"/>
      <c r="CH47" s="92"/>
      <c r="CI47" s="92"/>
      <c r="CJ47" s="31"/>
      <c r="CK47" s="202"/>
      <c r="CM47" s="202"/>
      <c r="CO47" s="202"/>
      <c r="CQ47" s="202"/>
      <c r="CS47" s="634"/>
      <c r="CU47" s="638"/>
      <c r="CV47" s="22"/>
    </row>
    <row r="48" spans="2:104" x14ac:dyDescent="0.25">
      <c r="B48" s="600"/>
      <c r="C48" s="601"/>
      <c r="D48" s="601"/>
      <c r="E48" s="605"/>
      <c r="F48" s="603"/>
      <c r="G48" s="607"/>
      <c r="H48" s="607"/>
      <c r="I48" s="607"/>
      <c r="J48" s="610"/>
      <c r="K48" s="603"/>
      <c r="L48" s="205"/>
      <c r="M48" s="614"/>
      <c r="N48" s="180"/>
      <c r="O48" s="181"/>
      <c r="P48" s="181"/>
      <c r="Q48" s="182"/>
      <c r="R48" s="616"/>
      <c r="S48" s="183"/>
      <c r="T48" s="184"/>
      <c r="U48" s="616"/>
      <c r="V48" s="183"/>
      <c r="W48" s="184"/>
      <c r="X48" s="615"/>
      <c r="Y48" s="183"/>
      <c r="Z48" s="184"/>
      <c r="AA48" s="616"/>
      <c r="AB48" s="183"/>
      <c r="AC48" s="184"/>
      <c r="AD48" s="616"/>
      <c r="AE48" s="183"/>
      <c r="AF48" s="184"/>
      <c r="AG48" s="616"/>
      <c r="AH48" s="183"/>
      <c r="AI48" s="184"/>
      <c r="AJ48" s="616"/>
      <c r="AK48" s="183"/>
      <c r="AL48" s="184"/>
      <c r="AM48" s="616"/>
      <c r="AN48" s="183"/>
      <c r="AO48" s="184"/>
      <c r="AP48" s="616"/>
      <c r="AQ48" s="183"/>
      <c r="AR48" s="184"/>
      <c r="AS48" s="616"/>
      <c r="AT48" s="183"/>
      <c r="AU48" s="184"/>
      <c r="AV48" s="616"/>
      <c r="AW48" s="183"/>
      <c r="AX48" s="184"/>
      <c r="AY48" s="616"/>
      <c r="AZ48" s="183"/>
      <c r="BA48" s="184"/>
      <c r="BB48" s="617"/>
      <c r="BC48" s="185"/>
      <c r="BD48" s="642"/>
      <c r="BE48" s="211"/>
      <c r="BF48" s="31"/>
      <c r="BG48" s="618"/>
      <c r="BH48" s="619"/>
      <c r="BI48" s="619"/>
      <c r="BJ48" s="619"/>
      <c r="BK48" s="619"/>
      <c r="BL48" s="620"/>
      <c r="BM48" s="31"/>
      <c r="BN48" s="618"/>
      <c r="BO48" s="619"/>
      <c r="BP48" s="619"/>
      <c r="BQ48" s="624"/>
      <c r="BR48" s="625"/>
      <c r="BS48" s="334"/>
      <c r="BT48" s="470"/>
      <c r="BU48" s="619"/>
      <c r="BV48" s="861"/>
      <c r="BW48" s="92"/>
      <c r="BX48" s="31"/>
      <c r="BY48" s="92"/>
      <c r="BZ48" s="92"/>
      <c r="CA48" s="92"/>
      <c r="CB48" s="92"/>
      <c r="CC48" s="92"/>
      <c r="CD48" s="92"/>
      <c r="CE48" s="92"/>
      <c r="CF48" s="92"/>
      <c r="CG48" s="92"/>
      <c r="CH48" s="92"/>
      <c r="CI48" s="92"/>
      <c r="CJ48" s="31"/>
      <c r="CK48" s="202"/>
      <c r="CM48" s="202"/>
      <c r="CO48" s="202"/>
      <c r="CQ48" s="202"/>
      <c r="CS48" s="634"/>
      <c r="CU48" s="638"/>
      <c r="CV48" s="22"/>
    </row>
    <row r="49" spans="2:100" x14ac:dyDescent="0.25">
      <c r="B49" s="600"/>
      <c r="C49" s="601"/>
      <c r="D49" s="601"/>
      <c r="E49" s="605"/>
      <c r="F49" s="603"/>
      <c r="G49" s="607"/>
      <c r="H49" s="607"/>
      <c r="I49" s="607"/>
      <c r="J49" s="610"/>
      <c r="K49" s="611"/>
      <c r="L49" s="205"/>
      <c r="M49" s="614"/>
      <c r="N49" s="180"/>
      <c r="O49" s="181"/>
      <c r="P49" s="181"/>
      <c r="Q49" s="182"/>
      <c r="R49" s="616"/>
      <c r="S49" s="183"/>
      <c r="T49" s="184"/>
      <c r="U49" s="616"/>
      <c r="V49" s="183"/>
      <c r="W49" s="184"/>
      <c r="X49" s="615"/>
      <c r="Y49" s="183"/>
      <c r="Z49" s="184"/>
      <c r="AA49" s="616"/>
      <c r="AB49" s="183"/>
      <c r="AC49" s="184"/>
      <c r="AD49" s="616"/>
      <c r="AE49" s="183"/>
      <c r="AF49" s="184"/>
      <c r="AG49" s="616"/>
      <c r="AH49" s="183"/>
      <c r="AI49" s="184"/>
      <c r="AJ49" s="616"/>
      <c r="AK49" s="183"/>
      <c r="AL49" s="184"/>
      <c r="AM49" s="616"/>
      <c r="AN49" s="183"/>
      <c r="AO49" s="184"/>
      <c r="AP49" s="616"/>
      <c r="AQ49" s="183"/>
      <c r="AR49" s="184"/>
      <c r="AS49" s="616"/>
      <c r="AT49" s="183"/>
      <c r="AU49" s="184"/>
      <c r="AV49" s="616"/>
      <c r="AW49" s="183"/>
      <c r="AX49" s="184"/>
      <c r="AY49" s="616"/>
      <c r="AZ49" s="183"/>
      <c r="BA49" s="184"/>
      <c r="BB49" s="617"/>
      <c r="BC49" s="185"/>
      <c r="BD49" s="642"/>
      <c r="BE49" s="211"/>
      <c r="BF49" s="31"/>
      <c r="BG49" s="618"/>
      <c r="BH49" s="619"/>
      <c r="BI49" s="619"/>
      <c r="BJ49" s="619"/>
      <c r="BK49" s="619"/>
      <c r="BL49" s="620"/>
      <c r="BM49" s="31"/>
      <c r="BN49" s="618"/>
      <c r="BO49" s="619"/>
      <c r="BP49" s="619"/>
      <c r="BQ49" s="624"/>
      <c r="BR49" s="625"/>
      <c r="BS49" s="334"/>
      <c r="BT49" s="470"/>
      <c r="BU49" s="619"/>
      <c r="BV49" s="861"/>
      <c r="BW49" s="92"/>
      <c r="BX49" s="31"/>
      <c r="BY49" s="92"/>
      <c r="BZ49" s="92"/>
      <c r="CA49" s="92"/>
      <c r="CB49" s="92"/>
      <c r="CC49" s="92"/>
      <c r="CD49" s="92"/>
      <c r="CE49" s="92"/>
      <c r="CF49" s="92"/>
      <c r="CG49" s="92"/>
      <c r="CH49" s="92"/>
      <c r="CI49" s="92"/>
      <c r="CJ49" s="31"/>
      <c r="CK49" s="202"/>
      <c r="CM49" s="202"/>
      <c r="CO49" s="202"/>
      <c r="CQ49" s="202"/>
      <c r="CS49" s="634"/>
      <c r="CU49" s="638"/>
      <c r="CV49" s="22"/>
    </row>
    <row r="50" spans="2:100" x14ac:dyDescent="0.25">
      <c r="B50" s="600"/>
      <c r="C50" s="601"/>
      <c r="D50" s="601"/>
      <c r="E50" s="605"/>
      <c r="F50" s="603"/>
      <c r="G50" s="607"/>
      <c r="H50" s="607"/>
      <c r="I50" s="607"/>
      <c r="J50" s="610"/>
      <c r="K50" s="611"/>
      <c r="L50" s="205"/>
      <c r="M50" s="614"/>
      <c r="N50" s="180"/>
      <c r="O50" s="181"/>
      <c r="P50" s="181"/>
      <c r="Q50" s="182"/>
      <c r="R50" s="616"/>
      <c r="S50" s="183"/>
      <c r="T50" s="184"/>
      <c r="U50" s="616"/>
      <c r="V50" s="183"/>
      <c r="W50" s="184"/>
      <c r="X50" s="615"/>
      <c r="Y50" s="183"/>
      <c r="Z50" s="184"/>
      <c r="AA50" s="616"/>
      <c r="AB50" s="183"/>
      <c r="AC50" s="184"/>
      <c r="AD50" s="616"/>
      <c r="AE50" s="183"/>
      <c r="AF50" s="184"/>
      <c r="AG50" s="616"/>
      <c r="AH50" s="183"/>
      <c r="AI50" s="184"/>
      <c r="AJ50" s="616"/>
      <c r="AK50" s="183"/>
      <c r="AL50" s="184"/>
      <c r="AM50" s="616"/>
      <c r="AN50" s="183"/>
      <c r="AO50" s="184"/>
      <c r="AP50" s="616"/>
      <c r="AQ50" s="183"/>
      <c r="AR50" s="184"/>
      <c r="AS50" s="616"/>
      <c r="AT50" s="183"/>
      <c r="AU50" s="184"/>
      <c r="AV50" s="616"/>
      <c r="AW50" s="183"/>
      <c r="AX50" s="184"/>
      <c r="AY50" s="616"/>
      <c r="AZ50" s="183"/>
      <c r="BA50" s="184"/>
      <c r="BB50" s="617"/>
      <c r="BC50" s="185"/>
      <c r="BD50" s="642"/>
      <c r="BE50" s="211"/>
      <c r="BF50" s="31"/>
      <c r="BG50" s="618"/>
      <c r="BH50" s="619"/>
      <c r="BI50" s="619"/>
      <c r="BJ50" s="619"/>
      <c r="BK50" s="619"/>
      <c r="BL50" s="620"/>
      <c r="BM50" s="31"/>
      <c r="BN50" s="618"/>
      <c r="BO50" s="619"/>
      <c r="BP50" s="619"/>
      <c r="BQ50" s="624"/>
      <c r="BR50" s="625"/>
      <c r="BS50" s="334"/>
      <c r="BT50" s="470"/>
      <c r="BU50" s="619"/>
      <c r="BV50" s="861"/>
      <c r="BW50" s="92"/>
      <c r="BX50" s="31"/>
      <c r="BY50" s="92"/>
      <c r="BZ50" s="92"/>
      <c r="CA50" s="92"/>
      <c r="CB50" s="92"/>
      <c r="CC50" s="92"/>
      <c r="CD50" s="92"/>
      <c r="CE50" s="92"/>
      <c r="CF50" s="92"/>
      <c r="CG50" s="92"/>
      <c r="CH50" s="92"/>
      <c r="CI50" s="92"/>
      <c r="CJ50" s="31"/>
      <c r="CK50" s="202"/>
      <c r="CM50" s="202"/>
      <c r="CO50" s="202"/>
      <c r="CQ50" s="202"/>
      <c r="CS50" s="634"/>
      <c r="CU50" s="638"/>
      <c r="CV50" s="22"/>
    </row>
    <row r="51" spans="2:100" x14ac:dyDescent="0.25">
      <c r="B51" s="600"/>
      <c r="C51" s="601"/>
      <c r="D51" s="601"/>
      <c r="E51" s="605"/>
      <c r="F51" s="603"/>
      <c r="G51" s="607"/>
      <c r="H51" s="607"/>
      <c r="I51" s="607"/>
      <c r="J51" s="610"/>
      <c r="K51" s="611"/>
      <c r="L51" s="205"/>
      <c r="M51" s="614"/>
      <c r="N51" s="180"/>
      <c r="O51" s="181"/>
      <c r="P51" s="181"/>
      <c r="Q51" s="182"/>
      <c r="R51" s="616"/>
      <c r="S51" s="183"/>
      <c r="T51" s="184"/>
      <c r="U51" s="616"/>
      <c r="V51" s="183"/>
      <c r="W51" s="184"/>
      <c r="X51" s="615"/>
      <c r="Y51" s="183"/>
      <c r="Z51" s="184"/>
      <c r="AA51" s="616"/>
      <c r="AB51" s="183"/>
      <c r="AC51" s="184"/>
      <c r="AD51" s="616"/>
      <c r="AE51" s="183"/>
      <c r="AF51" s="184"/>
      <c r="AG51" s="616"/>
      <c r="AH51" s="183"/>
      <c r="AI51" s="184"/>
      <c r="AJ51" s="616"/>
      <c r="AK51" s="183"/>
      <c r="AL51" s="184"/>
      <c r="AM51" s="616"/>
      <c r="AN51" s="183"/>
      <c r="AO51" s="184"/>
      <c r="AP51" s="616"/>
      <c r="AQ51" s="183"/>
      <c r="AR51" s="184"/>
      <c r="AS51" s="616"/>
      <c r="AT51" s="183"/>
      <c r="AU51" s="184"/>
      <c r="AV51" s="616"/>
      <c r="AW51" s="183"/>
      <c r="AX51" s="184"/>
      <c r="AY51" s="616"/>
      <c r="AZ51" s="183"/>
      <c r="BA51" s="184"/>
      <c r="BB51" s="617"/>
      <c r="BC51" s="185"/>
      <c r="BD51" s="642"/>
      <c r="BE51" s="211"/>
      <c r="BF51" s="31"/>
      <c r="BG51" s="618"/>
      <c r="BH51" s="619"/>
      <c r="BI51" s="619"/>
      <c r="BJ51" s="619"/>
      <c r="BK51" s="619"/>
      <c r="BL51" s="620"/>
      <c r="BM51" s="31"/>
      <c r="BN51" s="618"/>
      <c r="BO51" s="619"/>
      <c r="BP51" s="619"/>
      <c r="BQ51" s="624"/>
      <c r="BR51" s="625"/>
      <c r="BS51" s="334"/>
      <c r="BT51" s="470"/>
      <c r="BU51" s="619"/>
      <c r="BV51" s="861"/>
      <c r="BW51" s="92"/>
      <c r="BX51" s="31"/>
      <c r="BY51" s="92"/>
      <c r="BZ51" s="92"/>
      <c r="CA51" s="92"/>
      <c r="CB51" s="92"/>
      <c r="CC51" s="92"/>
      <c r="CD51" s="92"/>
      <c r="CE51" s="92"/>
      <c r="CF51" s="92"/>
      <c r="CG51" s="92"/>
      <c r="CH51" s="92"/>
      <c r="CI51" s="92"/>
      <c r="CJ51" s="31"/>
      <c r="CK51" s="202"/>
      <c r="CM51" s="202"/>
      <c r="CO51" s="202"/>
      <c r="CQ51" s="202"/>
      <c r="CS51" s="634"/>
      <c r="CU51" s="638"/>
      <c r="CV51" s="22"/>
    </row>
    <row r="52" spans="2:100" x14ac:dyDescent="0.25">
      <c r="B52" s="600"/>
      <c r="C52" s="601"/>
      <c r="D52" s="601"/>
      <c r="E52" s="605"/>
      <c r="F52" s="603"/>
      <c r="G52" s="607"/>
      <c r="H52" s="607"/>
      <c r="I52" s="607"/>
      <c r="J52" s="610"/>
      <c r="K52" s="603"/>
      <c r="L52" s="205"/>
      <c r="M52" s="614"/>
      <c r="N52" s="180"/>
      <c r="O52" s="181"/>
      <c r="P52" s="181"/>
      <c r="Q52" s="182"/>
      <c r="R52" s="616"/>
      <c r="S52" s="183"/>
      <c r="T52" s="184"/>
      <c r="U52" s="616"/>
      <c r="V52" s="183"/>
      <c r="W52" s="184"/>
      <c r="X52" s="615"/>
      <c r="Y52" s="183"/>
      <c r="Z52" s="184"/>
      <c r="AA52" s="616"/>
      <c r="AB52" s="183"/>
      <c r="AC52" s="184"/>
      <c r="AD52" s="616"/>
      <c r="AE52" s="183"/>
      <c r="AF52" s="184"/>
      <c r="AG52" s="616"/>
      <c r="AH52" s="183"/>
      <c r="AI52" s="184"/>
      <c r="AJ52" s="616"/>
      <c r="AK52" s="183"/>
      <c r="AL52" s="184"/>
      <c r="AM52" s="616"/>
      <c r="AN52" s="183"/>
      <c r="AO52" s="184"/>
      <c r="AP52" s="616"/>
      <c r="AQ52" s="183"/>
      <c r="AR52" s="184"/>
      <c r="AS52" s="616"/>
      <c r="AT52" s="183"/>
      <c r="AU52" s="184"/>
      <c r="AV52" s="616"/>
      <c r="AW52" s="183"/>
      <c r="AX52" s="184"/>
      <c r="AY52" s="616"/>
      <c r="AZ52" s="183"/>
      <c r="BA52" s="184"/>
      <c r="BB52" s="617"/>
      <c r="BC52" s="185"/>
      <c r="BD52" s="642"/>
      <c r="BE52" s="211"/>
      <c r="BF52" s="31"/>
      <c r="BG52" s="618"/>
      <c r="BH52" s="619"/>
      <c r="BI52" s="619"/>
      <c r="BJ52" s="619"/>
      <c r="BK52" s="619"/>
      <c r="BL52" s="620"/>
      <c r="BM52" s="31"/>
      <c r="BN52" s="618"/>
      <c r="BO52" s="619"/>
      <c r="BP52" s="619"/>
      <c r="BQ52" s="624"/>
      <c r="BR52" s="625"/>
      <c r="BS52" s="334"/>
      <c r="BT52" s="470"/>
      <c r="BU52" s="619"/>
      <c r="BV52" s="861"/>
      <c r="BW52" s="92"/>
      <c r="BX52" s="31"/>
      <c r="BY52" s="92"/>
      <c r="BZ52" s="92"/>
      <c r="CA52" s="92"/>
      <c r="CB52" s="92"/>
      <c r="CC52" s="92"/>
      <c r="CD52" s="92"/>
      <c r="CE52" s="92"/>
      <c r="CF52" s="92"/>
      <c r="CG52" s="92"/>
      <c r="CH52" s="92"/>
      <c r="CI52" s="92"/>
      <c r="CJ52" s="31"/>
      <c r="CK52" s="202"/>
      <c r="CM52" s="202"/>
      <c r="CO52" s="202"/>
      <c r="CQ52" s="202"/>
      <c r="CS52" s="634"/>
      <c r="CU52" s="638"/>
      <c r="CV52" s="22"/>
    </row>
    <row r="53" spans="2:100" x14ac:dyDescent="0.25">
      <c r="B53" s="600"/>
      <c r="C53" s="601"/>
      <c r="D53" s="601"/>
      <c r="E53" s="605"/>
      <c r="F53" s="603"/>
      <c r="G53" s="607"/>
      <c r="H53" s="607"/>
      <c r="I53" s="607"/>
      <c r="J53" s="610"/>
      <c r="K53" s="603"/>
      <c r="L53" s="205"/>
      <c r="M53" s="614"/>
      <c r="N53" s="180"/>
      <c r="O53" s="181"/>
      <c r="P53" s="181"/>
      <c r="Q53" s="182"/>
      <c r="R53" s="616"/>
      <c r="S53" s="183"/>
      <c r="T53" s="184"/>
      <c r="U53" s="616"/>
      <c r="V53" s="183"/>
      <c r="W53" s="184"/>
      <c r="X53" s="615"/>
      <c r="Y53" s="183"/>
      <c r="Z53" s="184"/>
      <c r="AA53" s="616"/>
      <c r="AB53" s="183"/>
      <c r="AC53" s="184"/>
      <c r="AD53" s="616"/>
      <c r="AE53" s="183"/>
      <c r="AF53" s="184"/>
      <c r="AG53" s="616"/>
      <c r="AH53" s="183"/>
      <c r="AI53" s="184"/>
      <c r="AJ53" s="616"/>
      <c r="AK53" s="183"/>
      <c r="AL53" s="184"/>
      <c r="AM53" s="616"/>
      <c r="AN53" s="183"/>
      <c r="AO53" s="184"/>
      <c r="AP53" s="616"/>
      <c r="AQ53" s="183"/>
      <c r="AR53" s="184"/>
      <c r="AS53" s="616"/>
      <c r="AT53" s="183"/>
      <c r="AU53" s="184"/>
      <c r="AV53" s="616"/>
      <c r="AW53" s="183"/>
      <c r="AX53" s="184"/>
      <c r="AY53" s="616"/>
      <c r="AZ53" s="183"/>
      <c r="BA53" s="184"/>
      <c r="BB53" s="617"/>
      <c r="BC53" s="185"/>
      <c r="BD53" s="642"/>
      <c r="BE53" s="211"/>
      <c r="BF53" s="31"/>
      <c r="BG53" s="618"/>
      <c r="BH53" s="619"/>
      <c r="BI53" s="619"/>
      <c r="BJ53" s="619"/>
      <c r="BK53" s="619"/>
      <c r="BL53" s="620"/>
      <c r="BM53" s="31"/>
      <c r="BN53" s="618"/>
      <c r="BO53" s="619"/>
      <c r="BP53" s="619"/>
      <c r="BQ53" s="624"/>
      <c r="BR53" s="625"/>
      <c r="BS53" s="334"/>
      <c r="BT53" s="470"/>
      <c r="BU53" s="619"/>
      <c r="BV53" s="861"/>
      <c r="BW53" s="92"/>
      <c r="BX53" s="31"/>
      <c r="BY53" s="92"/>
      <c r="BZ53" s="92"/>
      <c r="CA53" s="92"/>
      <c r="CB53" s="92"/>
      <c r="CC53" s="92"/>
      <c r="CD53" s="92"/>
      <c r="CE53" s="92"/>
      <c r="CF53" s="92"/>
      <c r="CG53" s="92"/>
      <c r="CH53" s="92"/>
      <c r="CI53" s="92"/>
      <c r="CJ53" s="31"/>
      <c r="CK53" s="202"/>
      <c r="CM53" s="202"/>
      <c r="CO53" s="202"/>
      <c r="CQ53" s="202"/>
      <c r="CS53" s="634"/>
      <c r="CU53" s="638"/>
      <c r="CV53" s="22"/>
    </row>
    <row r="54" spans="2:100" x14ac:dyDescent="0.25">
      <c r="B54" s="600"/>
      <c r="C54" s="601"/>
      <c r="D54" s="601"/>
      <c r="E54" s="605"/>
      <c r="F54" s="603"/>
      <c r="G54" s="607"/>
      <c r="H54" s="607"/>
      <c r="I54" s="607"/>
      <c r="J54" s="610"/>
      <c r="K54" s="603"/>
      <c r="L54" s="205"/>
      <c r="M54" s="614"/>
      <c r="N54" s="180"/>
      <c r="O54" s="181"/>
      <c r="P54" s="181"/>
      <c r="Q54" s="182"/>
      <c r="R54" s="616"/>
      <c r="S54" s="183"/>
      <c r="T54" s="184"/>
      <c r="U54" s="616"/>
      <c r="V54" s="183"/>
      <c r="W54" s="184"/>
      <c r="X54" s="615"/>
      <c r="Y54" s="183"/>
      <c r="Z54" s="184"/>
      <c r="AA54" s="616"/>
      <c r="AB54" s="183"/>
      <c r="AC54" s="184"/>
      <c r="AD54" s="616"/>
      <c r="AE54" s="183"/>
      <c r="AF54" s="184"/>
      <c r="AG54" s="616"/>
      <c r="AH54" s="183"/>
      <c r="AI54" s="184"/>
      <c r="AJ54" s="616"/>
      <c r="AK54" s="183"/>
      <c r="AL54" s="184"/>
      <c r="AM54" s="616"/>
      <c r="AN54" s="183"/>
      <c r="AO54" s="184"/>
      <c r="AP54" s="616"/>
      <c r="AQ54" s="183"/>
      <c r="AR54" s="184"/>
      <c r="AS54" s="616"/>
      <c r="AT54" s="183"/>
      <c r="AU54" s="184"/>
      <c r="AV54" s="616"/>
      <c r="AW54" s="183"/>
      <c r="AX54" s="184"/>
      <c r="AY54" s="616"/>
      <c r="AZ54" s="183"/>
      <c r="BA54" s="184"/>
      <c r="BB54" s="617"/>
      <c r="BC54" s="185"/>
      <c r="BD54" s="642"/>
      <c r="BE54" s="211"/>
      <c r="BF54" s="31"/>
      <c r="BG54" s="618"/>
      <c r="BH54" s="619"/>
      <c r="BI54" s="619"/>
      <c r="BJ54" s="619"/>
      <c r="BK54" s="619"/>
      <c r="BL54" s="620"/>
      <c r="BM54" s="31"/>
      <c r="BN54" s="618"/>
      <c r="BO54" s="619"/>
      <c r="BP54" s="619"/>
      <c r="BQ54" s="624"/>
      <c r="BR54" s="625"/>
      <c r="BS54" s="334"/>
      <c r="BT54" s="470"/>
      <c r="BU54" s="619"/>
      <c r="BV54" s="861"/>
      <c r="BW54" s="92"/>
      <c r="BX54" s="31"/>
      <c r="BY54" s="92"/>
      <c r="BZ54" s="92"/>
      <c r="CA54" s="92"/>
      <c r="CB54" s="92"/>
      <c r="CC54" s="92"/>
      <c r="CD54" s="92"/>
      <c r="CE54" s="92"/>
      <c r="CF54" s="92"/>
      <c r="CG54" s="92"/>
      <c r="CH54" s="92"/>
      <c r="CI54" s="92"/>
      <c r="CJ54" s="31"/>
      <c r="CK54" s="202"/>
      <c r="CM54" s="202"/>
      <c r="CO54" s="202"/>
      <c r="CQ54" s="202"/>
      <c r="CS54" s="634"/>
      <c r="CU54" s="638"/>
      <c r="CV54" s="22"/>
    </row>
    <row r="55" spans="2:100" x14ac:dyDescent="0.25">
      <c r="B55" s="600"/>
      <c r="C55" s="601"/>
      <c r="D55" s="601"/>
      <c r="E55" s="605"/>
      <c r="F55" s="603"/>
      <c r="G55" s="607"/>
      <c r="H55" s="607"/>
      <c r="I55" s="607"/>
      <c r="J55" s="610"/>
      <c r="K55" s="603"/>
      <c r="L55" s="205"/>
      <c r="M55" s="614"/>
      <c r="N55" s="180"/>
      <c r="O55" s="181"/>
      <c r="P55" s="181"/>
      <c r="Q55" s="182"/>
      <c r="R55" s="616"/>
      <c r="S55" s="183"/>
      <c r="T55" s="184"/>
      <c r="U55" s="616"/>
      <c r="V55" s="183"/>
      <c r="W55" s="184"/>
      <c r="X55" s="615"/>
      <c r="Y55" s="183"/>
      <c r="Z55" s="184"/>
      <c r="AA55" s="616"/>
      <c r="AB55" s="183"/>
      <c r="AC55" s="184"/>
      <c r="AD55" s="616"/>
      <c r="AE55" s="183"/>
      <c r="AF55" s="184"/>
      <c r="AG55" s="616"/>
      <c r="AH55" s="183"/>
      <c r="AI55" s="184"/>
      <c r="AJ55" s="616"/>
      <c r="AK55" s="183"/>
      <c r="AL55" s="184"/>
      <c r="AM55" s="616"/>
      <c r="AN55" s="183"/>
      <c r="AO55" s="184"/>
      <c r="AP55" s="616"/>
      <c r="AQ55" s="183"/>
      <c r="AR55" s="184"/>
      <c r="AS55" s="616"/>
      <c r="AT55" s="183"/>
      <c r="AU55" s="184"/>
      <c r="AV55" s="616"/>
      <c r="AW55" s="183"/>
      <c r="AX55" s="184"/>
      <c r="AY55" s="616"/>
      <c r="AZ55" s="183"/>
      <c r="BA55" s="184"/>
      <c r="BB55" s="617"/>
      <c r="BC55" s="185"/>
      <c r="BD55" s="642"/>
      <c r="BE55" s="211"/>
      <c r="BF55" s="31"/>
      <c r="BG55" s="618"/>
      <c r="BH55" s="619"/>
      <c r="BI55" s="619"/>
      <c r="BJ55" s="619"/>
      <c r="BK55" s="619"/>
      <c r="BL55" s="620"/>
      <c r="BM55" s="31"/>
      <c r="BN55" s="618"/>
      <c r="BO55" s="619"/>
      <c r="BP55" s="619"/>
      <c r="BQ55" s="624"/>
      <c r="BR55" s="625"/>
      <c r="BS55" s="334"/>
      <c r="BT55" s="470"/>
      <c r="BU55" s="619"/>
      <c r="BV55" s="861"/>
      <c r="BW55" s="92"/>
      <c r="BX55" s="31"/>
      <c r="BY55" s="92"/>
      <c r="BZ55" s="92"/>
      <c r="CA55" s="92"/>
      <c r="CB55" s="92"/>
      <c r="CC55" s="92"/>
      <c r="CD55" s="92"/>
      <c r="CE55" s="92"/>
      <c r="CF55" s="92"/>
      <c r="CG55" s="92"/>
      <c r="CH55" s="92"/>
      <c r="CI55" s="92"/>
      <c r="CJ55" s="31"/>
      <c r="CK55" s="202"/>
      <c r="CM55" s="202"/>
      <c r="CO55" s="202"/>
      <c r="CQ55" s="202"/>
      <c r="CS55" s="634"/>
      <c r="CT55" s="26"/>
      <c r="CU55" s="638"/>
      <c r="CV55" s="22"/>
    </row>
    <row r="56" spans="2:100" x14ac:dyDescent="0.25">
      <c r="B56" s="600"/>
      <c r="C56" s="601"/>
      <c r="D56" s="601"/>
      <c r="E56" s="605"/>
      <c r="F56" s="603"/>
      <c r="G56" s="607"/>
      <c r="H56" s="607"/>
      <c r="I56" s="607"/>
      <c r="J56" s="610"/>
      <c r="K56" s="603"/>
      <c r="L56" s="205"/>
      <c r="M56" s="614"/>
      <c r="N56" s="180"/>
      <c r="O56" s="181"/>
      <c r="P56" s="181"/>
      <c r="Q56" s="182"/>
      <c r="R56" s="616"/>
      <c r="S56" s="183"/>
      <c r="T56" s="184"/>
      <c r="U56" s="616"/>
      <c r="V56" s="183"/>
      <c r="W56" s="184"/>
      <c r="X56" s="615"/>
      <c r="Y56" s="183"/>
      <c r="Z56" s="184"/>
      <c r="AA56" s="616"/>
      <c r="AB56" s="183"/>
      <c r="AC56" s="184"/>
      <c r="AD56" s="616"/>
      <c r="AE56" s="183"/>
      <c r="AF56" s="184"/>
      <c r="AG56" s="616"/>
      <c r="AH56" s="183"/>
      <c r="AI56" s="184"/>
      <c r="AJ56" s="616"/>
      <c r="AK56" s="183"/>
      <c r="AL56" s="184"/>
      <c r="AM56" s="616"/>
      <c r="AN56" s="183"/>
      <c r="AO56" s="184"/>
      <c r="AP56" s="616"/>
      <c r="AQ56" s="183"/>
      <c r="AR56" s="184"/>
      <c r="AS56" s="616"/>
      <c r="AT56" s="183"/>
      <c r="AU56" s="184"/>
      <c r="AV56" s="616"/>
      <c r="AW56" s="183"/>
      <c r="AX56" s="184"/>
      <c r="AY56" s="616"/>
      <c r="AZ56" s="183"/>
      <c r="BA56" s="184"/>
      <c r="BB56" s="617"/>
      <c r="BC56" s="185"/>
      <c r="BD56" s="642"/>
      <c r="BE56" s="211"/>
      <c r="BF56" s="31"/>
      <c r="BG56" s="618"/>
      <c r="BH56" s="619"/>
      <c r="BI56" s="619"/>
      <c r="BJ56" s="619"/>
      <c r="BK56" s="619"/>
      <c r="BL56" s="620"/>
      <c r="BM56" s="31"/>
      <c r="BN56" s="618"/>
      <c r="BO56" s="619"/>
      <c r="BP56" s="619"/>
      <c r="BQ56" s="624"/>
      <c r="BR56" s="625"/>
      <c r="BS56" s="334"/>
      <c r="BT56" s="470"/>
      <c r="BU56" s="619"/>
      <c r="BV56" s="861"/>
      <c r="BW56" s="92"/>
      <c r="BX56" s="31"/>
      <c r="BY56" s="92"/>
      <c r="BZ56" s="92"/>
      <c r="CA56" s="92"/>
      <c r="CB56" s="92"/>
      <c r="CC56" s="92"/>
      <c r="CD56" s="92"/>
      <c r="CE56" s="92"/>
      <c r="CF56" s="92"/>
      <c r="CG56" s="92"/>
      <c r="CH56" s="92"/>
      <c r="CI56" s="92"/>
      <c r="CJ56" s="31"/>
      <c r="CK56" s="202"/>
      <c r="CM56" s="202"/>
      <c r="CO56" s="202"/>
      <c r="CQ56" s="202"/>
      <c r="CS56" s="634"/>
      <c r="CT56" s="109"/>
      <c r="CU56" s="638"/>
      <c r="CV56" s="22"/>
    </row>
    <row r="57" spans="2:100" x14ac:dyDescent="0.25">
      <c r="B57" s="600"/>
      <c r="C57" s="601"/>
      <c r="D57" s="601"/>
      <c r="E57" s="605"/>
      <c r="F57" s="603"/>
      <c r="G57" s="607"/>
      <c r="H57" s="607"/>
      <c r="I57" s="607"/>
      <c r="J57" s="612"/>
      <c r="K57" s="603"/>
      <c r="L57" s="205"/>
      <c r="M57" s="614"/>
      <c r="N57" s="180"/>
      <c r="O57" s="181"/>
      <c r="P57" s="181"/>
      <c r="Q57" s="182"/>
      <c r="R57" s="616"/>
      <c r="S57" s="183"/>
      <c r="T57" s="184"/>
      <c r="U57" s="616"/>
      <c r="V57" s="183"/>
      <c r="W57" s="184"/>
      <c r="X57" s="615"/>
      <c r="Y57" s="183"/>
      <c r="Z57" s="184"/>
      <c r="AA57" s="616"/>
      <c r="AB57" s="183"/>
      <c r="AC57" s="184"/>
      <c r="AD57" s="616"/>
      <c r="AE57" s="183"/>
      <c r="AF57" s="184"/>
      <c r="AG57" s="616"/>
      <c r="AH57" s="183"/>
      <c r="AI57" s="184"/>
      <c r="AJ57" s="616"/>
      <c r="AK57" s="183"/>
      <c r="AL57" s="184"/>
      <c r="AM57" s="616"/>
      <c r="AN57" s="183"/>
      <c r="AO57" s="184"/>
      <c r="AP57" s="616"/>
      <c r="AQ57" s="183"/>
      <c r="AR57" s="184"/>
      <c r="AS57" s="616"/>
      <c r="AT57" s="183"/>
      <c r="AU57" s="184"/>
      <c r="AV57" s="616"/>
      <c r="AW57" s="183"/>
      <c r="AX57" s="184"/>
      <c r="AY57" s="616"/>
      <c r="AZ57" s="183"/>
      <c r="BA57" s="184"/>
      <c r="BB57" s="617"/>
      <c r="BC57" s="185"/>
      <c r="BD57" s="642"/>
      <c r="BE57" s="211"/>
      <c r="BF57" s="31"/>
      <c r="BG57" s="618"/>
      <c r="BH57" s="619"/>
      <c r="BI57" s="619"/>
      <c r="BJ57" s="619"/>
      <c r="BK57" s="619"/>
      <c r="BL57" s="620"/>
      <c r="BM57" s="31"/>
      <c r="BN57" s="618"/>
      <c r="BO57" s="619"/>
      <c r="BP57" s="619"/>
      <c r="BQ57" s="624"/>
      <c r="BR57" s="625"/>
      <c r="BS57" s="334"/>
      <c r="BT57" s="470"/>
      <c r="BU57" s="619"/>
      <c r="BV57" s="861"/>
      <c r="BW57" s="92"/>
      <c r="BX57" s="31"/>
      <c r="BY57" s="92"/>
      <c r="BZ57" s="92"/>
      <c r="CA57" s="92"/>
      <c r="CB57" s="92"/>
      <c r="CC57" s="92"/>
      <c r="CD57" s="92"/>
      <c r="CE57" s="92"/>
      <c r="CF57" s="92"/>
      <c r="CG57" s="92"/>
      <c r="CH57" s="92"/>
      <c r="CI57" s="92"/>
      <c r="CJ57" s="31"/>
      <c r="CK57" s="202"/>
      <c r="CM57" s="202"/>
      <c r="CO57" s="202"/>
      <c r="CQ57" s="202"/>
      <c r="CS57" s="634"/>
      <c r="CT57" s="109"/>
      <c r="CU57" s="638"/>
      <c r="CV57" s="22"/>
    </row>
    <row r="58" spans="2:100" x14ac:dyDescent="0.25">
      <c r="B58" s="600"/>
      <c r="C58" s="601"/>
      <c r="D58" s="601"/>
      <c r="E58" s="605"/>
      <c r="F58" s="603"/>
      <c r="G58" s="607"/>
      <c r="H58" s="607"/>
      <c r="I58" s="607"/>
      <c r="J58" s="612"/>
      <c r="K58" s="603"/>
      <c r="L58" s="205"/>
      <c r="M58" s="614"/>
      <c r="N58" s="180"/>
      <c r="O58" s="181"/>
      <c r="P58" s="181"/>
      <c r="Q58" s="182"/>
      <c r="R58" s="616"/>
      <c r="S58" s="183"/>
      <c r="T58" s="184"/>
      <c r="U58" s="616"/>
      <c r="V58" s="183"/>
      <c r="W58" s="184"/>
      <c r="X58" s="615"/>
      <c r="Y58" s="183"/>
      <c r="Z58" s="184"/>
      <c r="AA58" s="616"/>
      <c r="AB58" s="183"/>
      <c r="AC58" s="184"/>
      <c r="AD58" s="616"/>
      <c r="AE58" s="183"/>
      <c r="AF58" s="184"/>
      <c r="AG58" s="616"/>
      <c r="AH58" s="183"/>
      <c r="AI58" s="184"/>
      <c r="AJ58" s="616"/>
      <c r="AK58" s="183"/>
      <c r="AL58" s="184"/>
      <c r="AM58" s="616"/>
      <c r="AN58" s="183"/>
      <c r="AO58" s="184"/>
      <c r="AP58" s="616"/>
      <c r="AQ58" s="183"/>
      <c r="AR58" s="184"/>
      <c r="AS58" s="616"/>
      <c r="AT58" s="183"/>
      <c r="AU58" s="184"/>
      <c r="AV58" s="616"/>
      <c r="AW58" s="183"/>
      <c r="AX58" s="184"/>
      <c r="AY58" s="616"/>
      <c r="AZ58" s="183"/>
      <c r="BA58" s="184"/>
      <c r="BB58" s="617"/>
      <c r="BC58" s="185"/>
      <c r="BD58" s="642"/>
      <c r="BE58" s="211"/>
      <c r="BF58" s="31"/>
      <c r="BG58" s="618"/>
      <c r="BH58" s="619"/>
      <c r="BI58" s="619"/>
      <c r="BJ58" s="619"/>
      <c r="BK58" s="619"/>
      <c r="BL58" s="620"/>
      <c r="BM58" s="31"/>
      <c r="BN58" s="618"/>
      <c r="BO58" s="619"/>
      <c r="BP58" s="619"/>
      <c r="BQ58" s="624"/>
      <c r="BR58" s="625"/>
      <c r="BS58" s="334"/>
      <c r="BT58" s="470"/>
      <c r="BU58" s="619"/>
      <c r="BV58" s="861"/>
      <c r="BW58" s="92"/>
      <c r="BX58" s="31"/>
      <c r="BY58" s="92"/>
      <c r="BZ58" s="92"/>
      <c r="CA58" s="92"/>
      <c r="CB58" s="92"/>
      <c r="CC58" s="92"/>
      <c r="CD58" s="92"/>
      <c r="CE58" s="92"/>
      <c r="CF58" s="92"/>
      <c r="CG58" s="92"/>
      <c r="CH58" s="92"/>
      <c r="CI58" s="92"/>
      <c r="CJ58" s="31"/>
      <c r="CK58" s="202"/>
      <c r="CM58" s="202"/>
      <c r="CO58" s="202"/>
      <c r="CQ58" s="202"/>
      <c r="CS58" s="634"/>
      <c r="CT58" s="109"/>
      <c r="CU58" s="638"/>
      <c r="CV58" s="22"/>
    </row>
    <row r="59" spans="2:100" x14ac:dyDescent="0.25">
      <c r="B59" s="600"/>
      <c r="C59" s="601"/>
      <c r="D59" s="601"/>
      <c r="E59" s="605"/>
      <c r="F59" s="603"/>
      <c r="G59" s="607"/>
      <c r="H59" s="607"/>
      <c r="I59" s="607"/>
      <c r="J59" s="610"/>
      <c r="K59" s="603"/>
      <c r="L59" s="205"/>
      <c r="M59" s="614"/>
      <c r="N59" s="180"/>
      <c r="O59" s="181"/>
      <c r="P59" s="181"/>
      <c r="Q59" s="182"/>
      <c r="R59" s="616"/>
      <c r="S59" s="183"/>
      <c r="T59" s="184"/>
      <c r="U59" s="616"/>
      <c r="V59" s="183"/>
      <c r="W59" s="184"/>
      <c r="X59" s="615"/>
      <c r="Y59" s="183"/>
      <c r="Z59" s="184"/>
      <c r="AA59" s="616"/>
      <c r="AB59" s="183"/>
      <c r="AC59" s="184"/>
      <c r="AD59" s="616"/>
      <c r="AE59" s="183"/>
      <c r="AF59" s="184"/>
      <c r="AG59" s="616"/>
      <c r="AH59" s="183"/>
      <c r="AI59" s="184"/>
      <c r="AJ59" s="616"/>
      <c r="AK59" s="183"/>
      <c r="AL59" s="184"/>
      <c r="AM59" s="616"/>
      <c r="AN59" s="183"/>
      <c r="AO59" s="184"/>
      <c r="AP59" s="616"/>
      <c r="AQ59" s="183"/>
      <c r="AR59" s="184"/>
      <c r="AS59" s="616"/>
      <c r="AT59" s="183"/>
      <c r="AU59" s="184"/>
      <c r="AV59" s="616"/>
      <c r="AW59" s="183"/>
      <c r="AX59" s="184"/>
      <c r="AY59" s="616"/>
      <c r="AZ59" s="183"/>
      <c r="BA59" s="184"/>
      <c r="BB59" s="617"/>
      <c r="BC59" s="185"/>
      <c r="BD59" s="642"/>
      <c r="BE59" s="211"/>
      <c r="BF59" s="31"/>
      <c r="BG59" s="618"/>
      <c r="BH59" s="619"/>
      <c r="BI59" s="619"/>
      <c r="BJ59" s="619"/>
      <c r="BK59" s="619"/>
      <c r="BL59" s="620"/>
      <c r="BM59" s="31"/>
      <c r="BN59" s="618"/>
      <c r="BO59" s="619"/>
      <c r="BP59" s="619"/>
      <c r="BQ59" s="624"/>
      <c r="BR59" s="625"/>
      <c r="BS59" s="334"/>
      <c r="BT59" s="470"/>
      <c r="BU59" s="619"/>
      <c r="BV59" s="861"/>
      <c r="BW59" s="92"/>
      <c r="BX59" s="31"/>
      <c r="BY59" s="92"/>
      <c r="BZ59" s="92"/>
      <c r="CA59" s="92"/>
      <c r="CB59" s="92"/>
      <c r="CC59" s="92"/>
      <c r="CD59" s="92"/>
      <c r="CE59" s="92"/>
      <c r="CF59" s="92"/>
      <c r="CG59" s="92"/>
      <c r="CH59" s="92"/>
      <c r="CI59" s="92"/>
      <c r="CJ59" s="31"/>
      <c r="CK59" s="202"/>
      <c r="CM59" s="202"/>
      <c r="CO59" s="202"/>
      <c r="CQ59" s="202"/>
      <c r="CS59" s="634"/>
      <c r="CT59" s="109"/>
      <c r="CU59" s="638"/>
      <c r="CV59" s="22"/>
    </row>
    <row r="60" spans="2:100" x14ac:dyDescent="0.25">
      <c r="B60" s="600"/>
      <c r="C60" s="601"/>
      <c r="D60" s="601"/>
      <c r="E60" s="605"/>
      <c r="F60" s="603"/>
      <c r="G60" s="607"/>
      <c r="H60" s="607"/>
      <c r="I60" s="607"/>
      <c r="J60" s="610"/>
      <c r="K60" s="603"/>
      <c r="L60" s="205"/>
      <c r="M60" s="614"/>
      <c r="N60" s="180"/>
      <c r="O60" s="181"/>
      <c r="P60" s="181"/>
      <c r="Q60" s="182"/>
      <c r="R60" s="616"/>
      <c r="S60" s="183"/>
      <c r="T60" s="184"/>
      <c r="U60" s="616"/>
      <c r="V60" s="183"/>
      <c r="W60" s="184"/>
      <c r="X60" s="615"/>
      <c r="Y60" s="183"/>
      <c r="Z60" s="184"/>
      <c r="AA60" s="616"/>
      <c r="AB60" s="183"/>
      <c r="AC60" s="184"/>
      <c r="AD60" s="616"/>
      <c r="AE60" s="183"/>
      <c r="AF60" s="184"/>
      <c r="AG60" s="616"/>
      <c r="AH60" s="183"/>
      <c r="AI60" s="184"/>
      <c r="AJ60" s="616"/>
      <c r="AK60" s="183"/>
      <c r="AL60" s="184"/>
      <c r="AM60" s="616"/>
      <c r="AN60" s="183"/>
      <c r="AO60" s="184"/>
      <c r="AP60" s="616"/>
      <c r="AQ60" s="183"/>
      <c r="AR60" s="184"/>
      <c r="AS60" s="616"/>
      <c r="AT60" s="183"/>
      <c r="AU60" s="184"/>
      <c r="AV60" s="616"/>
      <c r="AW60" s="183"/>
      <c r="AX60" s="184"/>
      <c r="AY60" s="616"/>
      <c r="AZ60" s="183"/>
      <c r="BA60" s="184"/>
      <c r="BB60" s="617"/>
      <c r="BC60" s="185"/>
      <c r="BD60" s="642"/>
      <c r="BE60" s="211"/>
      <c r="BF60" s="31"/>
      <c r="BG60" s="618"/>
      <c r="BH60" s="619"/>
      <c r="BI60" s="619"/>
      <c r="BJ60" s="619"/>
      <c r="BK60" s="619"/>
      <c r="BL60" s="620"/>
      <c r="BM60" s="31"/>
      <c r="BN60" s="618"/>
      <c r="BO60" s="619"/>
      <c r="BP60" s="619"/>
      <c r="BQ60" s="624"/>
      <c r="BR60" s="625"/>
      <c r="BS60" s="334"/>
      <c r="BT60" s="470"/>
      <c r="BU60" s="619"/>
      <c r="BV60" s="861"/>
      <c r="BW60" s="92"/>
      <c r="BX60" s="31"/>
      <c r="BY60" s="92"/>
      <c r="BZ60" s="92"/>
      <c r="CA60" s="92"/>
      <c r="CB60" s="92"/>
      <c r="CC60" s="92"/>
      <c r="CD60" s="92"/>
      <c r="CE60" s="92"/>
      <c r="CF60" s="92"/>
      <c r="CG60" s="92"/>
      <c r="CH60" s="92"/>
      <c r="CI60" s="92"/>
      <c r="CJ60" s="31"/>
      <c r="CK60" s="202"/>
      <c r="CM60" s="202"/>
      <c r="CO60" s="202"/>
      <c r="CQ60" s="202"/>
      <c r="CS60" s="634"/>
      <c r="CT60" s="109"/>
      <c r="CU60" s="638"/>
      <c r="CV60" s="22"/>
    </row>
    <row r="61" spans="2:100" x14ac:dyDescent="0.25">
      <c r="B61" s="600"/>
      <c r="C61" s="601"/>
      <c r="D61" s="601"/>
      <c r="E61" s="605"/>
      <c r="F61" s="603"/>
      <c r="G61" s="607"/>
      <c r="H61" s="607"/>
      <c r="I61" s="607"/>
      <c r="J61" s="610"/>
      <c r="K61" s="603"/>
      <c r="L61" s="205"/>
      <c r="M61" s="614"/>
      <c r="N61" s="180"/>
      <c r="O61" s="181"/>
      <c r="P61" s="181"/>
      <c r="Q61" s="182"/>
      <c r="R61" s="616"/>
      <c r="S61" s="183"/>
      <c r="T61" s="184"/>
      <c r="U61" s="616"/>
      <c r="V61" s="183"/>
      <c r="W61" s="184"/>
      <c r="X61" s="615"/>
      <c r="Y61" s="183"/>
      <c r="Z61" s="184"/>
      <c r="AA61" s="616"/>
      <c r="AB61" s="183"/>
      <c r="AC61" s="184"/>
      <c r="AD61" s="616"/>
      <c r="AE61" s="183"/>
      <c r="AF61" s="184"/>
      <c r="AG61" s="616"/>
      <c r="AH61" s="183"/>
      <c r="AI61" s="184"/>
      <c r="AJ61" s="616"/>
      <c r="AK61" s="183"/>
      <c r="AL61" s="184"/>
      <c r="AM61" s="616"/>
      <c r="AN61" s="183"/>
      <c r="AO61" s="184"/>
      <c r="AP61" s="616"/>
      <c r="AQ61" s="183"/>
      <c r="AR61" s="184"/>
      <c r="AS61" s="616"/>
      <c r="AT61" s="183"/>
      <c r="AU61" s="184"/>
      <c r="AV61" s="616"/>
      <c r="AW61" s="183"/>
      <c r="AX61" s="184"/>
      <c r="AY61" s="616"/>
      <c r="AZ61" s="183"/>
      <c r="BA61" s="184"/>
      <c r="BB61" s="617"/>
      <c r="BC61" s="185"/>
      <c r="BD61" s="642"/>
      <c r="BE61" s="211"/>
      <c r="BF61" s="31"/>
      <c r="BG61" s="618"/>
      <c r="BH61" s="619"/>
      <c r="BI61" s="619"/>
      <c r="BJ61" s="619"/>
      <c r="BK61" s="619"/>
      <c r="BL61" s="620"/>
      <c r="BM61" s="31"/>
      <c r="BN61" s="618"/>
      <c r="BO61" s="619"/>
      <c r="BP61" s="619"/>
      <c r="BQ61" s="624"/>
      <c r="BR61" s="625"/>
      <c r="BS61" s="334"/>
      <c r="BT61" s="470"/>
      <c r="BU61" s="619"/>
      <c r="BV61" s="861"/>
      <c r="BW61" s="92"/>
      <c r="BX61" s="31"/>
      <c r="BY61" s="92"/>
      <c r="BZ61" s="92"/>
      <c r="CA61" s="92"/>
      <c r="CB61" s="92"/>
      <c r="CC61" s="92"/>
      <c r="CD61" s="92"/>
      <c r="CE61" s="92"/>
      <c r="CF61" s="92"/>
      <c r="CG61" s="92"/>
      <c r="CH61" s="92"/>
      <c r="CI61" s="92"/>
      <c r="CJ61" s="31"/>
      <c r="CK61" s="202"/>
      <c r="CM61" s="202"/>
      <c r="CO61" s="202"/>
      <c r="CQ61" s="202"/>
      <c r="CS61" s="634"/>
      <c r="CT61" s="109"/>
      <c r="CU61" s="638"/>
      <c r="CV61" s="22"/>
    </row>
    <row r="62" spans="2:100" x14ac:dyDescent="0.25">
      <c r="B62" s="600"/>
      <c r="C62" s="601"/>
      <c r="D62" s="601"/>
      <c r="E62" s="605"/>
      <c r="F62" s="603"/>
      <c r="G62" s="607"/>
      <c r="H62" s="607"/>
      <c r="I62" s="607"/>
      <c r="J62" s="610"/>
      <c r="K62" s="603"/>
      <c r="L62" s="205"/>
      <c r="M62" s="614"/>
      <c r="N62" s="180"/>
      <c r="O62" s="181"/>
      <c r="P62" s="181"/>
      <c r="Q62" s="182"/>
      <c r="R62" s="616"/>
      <c r="S62" s="183"/>
      <c r="T62" s="184"/>
      <c r="U62" s="616"/>
      <c r="V62" s="183"/>
      <c r="W62" s="184"/>
      <c r="X62" s="615"/>
      <c r="Y62" s="183"/>
      <c r="Z62" s="184"/>
      <c r="AA62" s="616"/>
      <c r="AB62" s="183"/>
      <c r="AC62" s="184"/>
      <c r="AD62" s="616"/>
      <c r="AE62" s="183"/>
      <c r="AF62" s="184"/>
      <c r="AG62" s="616"/>
      <c r="AH62" s="183"/>
      <c r="AI62" s="184"/>
      <c r="AJ62" s="616"/>
      <c r="AK62" s="183"/>
      <c r="AL62" s="184"/>
      <c r="AM62" s="616"/>
      <c r="AN62" s="183"/>
      <c r="AO62" s="184"/>
      <c r="AP62" s="616"/>
      <c r="AQ62" s="183"/>
      <c r="AR62" s="184"/>
      <c r="AS62" s="616"/>
      <c r="AT62" s="183"/>
      <c r="AU62" s="184"/>
      <c r="AV62" s="616"/>
      <c r="AW62" s="183"/>
      <c r="AX62" s="184"/>
      <c r="AY62" s="616"/>
      <c r="AZ62" s="183"/>
      <c r="BA62" s="184"/>
      <c r="BB62" s="617"/>
      <c r="BC62" s="185"/>
      <c r="BD62" s="642"/>
      <c r="BE62" s="211"/>
      <c r="BF62" s="31"/>
      <c r="BG62" s="618"/>
      <c r="BH62" s="619"/>
      <c r="BI62" s="619"/>
      <c r="BJ62" s="619"/>
      <c r="BK62" s="619"/>
      <c r="BL62" s="620"/>
      <c r="BM62" s="31"/>
      <c r="BN62" s="618"/>
      <c r="BO62" s="619"/>
      <c r="BP62" s="619"/>
      <c r="BQ62" s="624"/>
      <c r="BR62" s="625"/>
      <c r="BS62" s="334"/>
      <c r="BT62" s="470"/>
      <c r="BU62" s="619"/>
      <c r="BV62" s="861"/>
      <c r="BW62" s="92"/>
      <c r="BX62" s="31"/>
      <c r="BY62" s="92"/>
      <c r="BZ62" s="92"/>
      <c r="CA62" s="92"/>
      <c r="CB62" s="92"/>
      <c r="CC62" s="92"/>
      <c r="CD62" s="92"/>
      <c r="CE62" s="92"/>
      <c r="CF62" s="92"/>
      <c r="CG62" s="92"/>
      <c r="CH62" s="92"/>
      <c r="CI62" s="92"/>
      <c r="CJ62" s="31"/>
      <c r="CK62" s="202"/>
      <c r="CM62" s="202"/>
      <c r="CO62" s="202"/>
      <c r="CQ62" s="202"/>
      <c r="CS62" s="634"/>
      <c r="CT62" s="109"/>
      <c r="CU62" s="638"/>
      <c r="CV62" s="22"/>
    </row>
    <row r="63" spans="2:100" x14ac:dyDescent="0.25">
      <c r="B63" s="600"/>
      <c r="C63" s="601"/>
      <c r="D63" s="601"/>
      <c r="E63" s="605"/>
      <c r="F63" s="603"/>
      <c r="G63" s="607"/>
      <c r="H63" s="607"/>
      <c r="I63" s="607"/>
      <c r="J63" s="610"/>
      <c r="K63" s="603"/>
      <c r="L63" s="205"/>
      <c r="M63" s="614"/>
      <c r="N63" s="180"/>
      <c r="O63" s="181"/>
      <c r="P63" s="181"/>
      <c r="Q63" s="182"/>
      <c r="R63" s="616"/>
      <c r="S63" s="183"/>
      <c r="T63" s="184"/>
      <c r="U63" s="616"/>
      <c r="V63" s="183"/>
      <c r="W63" s="184"/>
      <c r="X63" s="615"/>
      <c r="Y63" s="183"/>
      <c r="Z63" s="184"/>
      <c r="AA63" s="616"/>
      <c r="AB63" s="183"/>
      <c r="AC63" s="184"/>
      <c r="AD63" s="616"/>
      <c r="AE63" s="183"/>
      <c r="AF63" s="184"/>
      <c r="AG63" s="616"/>
      <c r="AH63" s="183"/>
      <c r="AI63" s="184"/>
      <c r="AJ63" s="616"/>
      <c r="AK63" s="183"/>
      <c r="AL63" s="184"/>
      <c r="AM63" s="616"/>
      <c r="AN63" s="183"/>
      <c r="AO63" s="184"/>
      <c r="AP63" s="616"/>
      <c r="AQ63" s="183"/>
      <c r="AR63" s="184"/>
      <c r="AS63" s="616"/>
      <c r="AT63" s="183"/>
      <c r="AU63" s="184"/>
      <c r="AV63" s="616"/>
      <c r="AW63" s="183"/>
      <c r="AX63" s="184"/>
      <c r="AY63" s="616"/>
      <c r="AZ63" s="183"/>
      <c r="BA63" s="184"/>
      <c r="BB63" s="617"/>
      <c r="BC63" s="185"/>
      <c r="BD63" s="642"/>
      <c r="BE63" s="211"/>
      <c r="BF63" s="31"/>
      <c r="BG63" s="618"/>
      <c r="BH63" s="619"/>
      <c r="BI63" s="619"/>
      <c r="BJ63" s="619"/>
      <c r="BK63" s="619"/>
      <c r="BL63" s="620"/>
      <c r="BM63" s="31"/>
      <c r="BN63" s="618"/>
      <c r="BO63" s="619"/>
      <c r="BP63" s="619"/>
      <c r="BQ63" s="624"/>
      <c r="BR63" s="625"/>
      <c r="BS63" s="334"/>
      <c r="BT63" s="470"/>
      <c r="BU63" s="619"/>
      <c r="BV63" s="861"/>
      <c r="BW63" s="92"/>
      <c r="BX63" s="31"/>
      <c r="BY63" s="92"/>
      <c r="BZ63" s="92"/>
      <c r="CA63" s="92"/>
      <c r="CB63" s="92"/>
      <c r="CC63" s="92"/>
      <c r="CD63" s="92"/>
      <c r="CE63" s="92"/>
      <c r="CF63" s="92"/>
      <c r="CG63" s="92"/>
      <c r="CH63" s="92"/>
      <c r="CI63" s="92"/>
      <c r="CJ63" s="31"/>
      <c r="CK63" s="202"/>
      <c r="CM63" s="202"/>
      <c r="CO63" s="202"/>
      <c r="CQ63" s="202"/>
      <c r="CS63" s="634"/>
      <c r="CT63" s="109"/>
      <c r="CU63" s="638"/>
      <c r="CV63" s="22"/>
    </row>
    <row r="64" spans="2:100" x14ac:dyDescent="0.25">
      <c r="B64" s="600"/>
      <c r="C64" s="601"/>
      <c r="D64" s="601"/>
      <c r="E64" s="605"/>
      <c r="F64" s="603"/>
      <c r="G64" s="607"/>
      <c r="H64" s="607"/>
      <c r="I64" s="607"/>
      <c r="J64" s="610"/>
      <c r="K64" s="603"/>
      <c r="L64" s="205"/>
      <c r="M64" s="614"/>
      <c r="N64" s="180"/>
      <c r="O64" s="181"/>
      <c r="P64" s="181"/>
      <c r="Q64" s="182"/>
      <c r="R64" s="616"/>
      <c r="S64" s="183"/>
      <c r="T64" s="184"/>
      <c r="U64" s="616"/>
      <c r="V64" s="183"/>
      <c r="W64" s="184"/>
      <c r="X64" s="615"/>
      <c r="Y64" s="183"/>
      <c r="Z64" s="184"/>
      <c r="AA64" s="616"/>
      <c r="AB64" s="183"/>
      <c r="AC64" s="184"/>
      <c r="AD64" s="616"/>
      <c r="AE64" s="183"/>
      <c r="AF64" s="184"/>
      <c r="AG64" s="616"/>
      <c r="AH64" s="183"/>
      <c r="AI64" s="184"/>
      <c r="AJ64" s="616"/>
      <c r="AK64" s="183"/>
      <c r="AL64" s="184"/>
      <c r="AM64" s="616"/>
      <c r="AN64" s="183"/>
      <c r="AO64" s="184"/>
      <c r="AP64" s="616"/>
      <c r="AQ64" s="183"/>
      <c r="AR64" s="184"/>
      <c r="AS64" s="616"/>
      <c r="AT64" s="183"/>
      <c r="AU64" s="184"/>
      <c r="AV64" s="616"/>
      <c r="AW64" s="183"/>
      <c r="AX64" s="184"/>
      <c r="AY64" s="616"/>
      <c r="AZ64" s="183"/>
      <c r="BA64" s="184"/>
      <c r="BB64" s="617"/>
      <c r="BC64" s="185"/>
      <c r="BD64" s="642"/>
      <c r="BE64" s="211"/>
      <c r="BF64" s="31"/>
      <c r="BG64" s="618"/>
      <c r="BH64" s="619"/>
      <c r="BI64" s="619"/>
      <c r="BJ64" s="619"/>
      <c r="BK64" s="619"/>
      <c r="BL64" s="620"/>
      <c r="BM64" s="31"/>
      <c r="BN64" s="618"/>
      <c r="BO64" s="619"/>
      <c r="BP64" s="619"/>
      <c r="BQ64" s="624"/>
      <c r="BR64" s="625"/>
      <c r="BS64" s="334"/>
      <c r="BT64" s="470"/>
      <c r="BU64" s="619"/>
      <c r="BV64" s="861"/>
      <c r="BW64" s="92"/>
      <c r="BX64" s="31"/>
      <c r="BY64" s="92"/>
      <c r="BZ64" s="92"/>
      <c r="CA64" s="92"/>
      <c r="CB64" s="92"/>
      <c r="CC64" s="92"/>
      <c r="CD64" s="92"/>
      <c r="CE64" s="92"/>
      <c r="CF64" s="92"/>
      <c r="CG64" s="92"/>
      <c r="CH64" s="92"/>
      <c r="CI64" s="92"/>
      <c r="CJ64" s="31"/>
      <c r="CK64" s="202"/>
      <c r="CM64" s="202"/>
      <c r="CO64" s="202"/>
      <c r="CQ64" s="202"/>
      <c r="CS64" s="634"/>
      <c r="CT64" s="26"/>
      <c r="CU64" s="638"/>
      <c r="CV64" s="22"/>
    </row>
    <row r="65" spans="2:100" x14ac:dyDescent="0.25">
      <c r="B65" s="600"/>
      <c r="C65" s="601"/>
      <c r="D65" s="601"/>
      <c r="E65" s="605"/>
      <c r="F65" s="603"/>
      <c r="G65" s="607"/>
      <c r="H65" s="607"/>
      <c r="I65" s="607"/>
      <c r="J65" s="610"/>
      <c r="K65" s="603"/>
      <c r="L65" s="205"/>
      <c r="M65" s="614"/>
      <c r="N65" s="180"/>
      <c r="O65" s="181"/>
      <c r="P65" s="181"/>
      <c r="Q65" s="182"/>
      <c r="R65" s="616"/>
      <c r="S65" s="183"/>
      <c r="T65" s="184"/>
      <c r="U65" s="616"/>
      <c r="V65" s="183"/>
      <c r="W65" s="184"/>
      <c r="X65" s="615"/>
      <c r="Y65" s="183"/>
      <c r="Z65" s="184"/>
      <c r="AA65" s="616"/>
      <c r="AB65" s="183"/>
      <c r="AC65" s="184"/>
      <c r="AD65" s="616"/>
      <c r="AE65" s="183"/>
      <c r="AF65" s="184"/>
      <c r="AG65" s="616"/>
      <c r="AH65" s="183"/>
      <c r="AI65" s="184"/>
      <c r="AJ65" s="616"/>
      <c r="AK65" s="183"/>
      <c r="AL65" s="184"/>
      <c r="AM65" s="616"/>
      <c r="AN65" s="183"/>
      <c r="AO65" s="184"/>
      <c r="AP65" s="616"/>
      <c r="AQ65" s="183"/>
      <c r="AR65" s="184"/>
      <c r="AS65" s="616"/>
      <c r="AT65" s="183"/>
      <c r="AU65" s="184"/>
      <c r="AV65" s="616"/>
      <c r="AW65" s="183"/>
      <c r="AX65" s="184"/>
      <c r="AY65" s="616"/>
      <c r="AZ65" s="183"/>
      <c r="BA65" s="184"/>
      <c r="BB65" s="617"/>
      <c r="BC65" s="185"/>
      <c r="BD65" s="642"/>
      <c r="BE65" s="211"/>
      <c r="BF65" s="31"/>
      <c r="BG65" s="618"/>
      <c r="BH65" s="619"/>
      <c r="BI65" s="619"/>
      <c r="BJ65" s="619"/>
      <c r="BK65" s="619"/>
      <c r="BL65" s="620"/>
      <c r="BM65" s="31"/>
      <c r="BN65" s="618"/>
      <c r="BO65" s="619"/>
      <c r="BP65" s="619"/>
      <c r="BQ65" s="624"/>
      <c r="BR65" s="625"/>
      <c r="BS65" s="334"/>
      <c r="BT65" s="470"/>
      <c r="BU65" s="619"/>
      <c r="BV65" s="861"/>
      <c r="BW65" s="92"/>
      <c r="BX65" s="31"/>
      <c r="BY65" s="92"/>
      <c r="BZ65" s="92"/>
      <c r="CA65" s="92"/>
      <c r="CB65" s="92"/>
      <c r="CC65" s="92"/>
      <c r="CD65" s="92"/>
      <c r="CE65" s="92"/>
      <c r="CF65" s="92"/>
      <c r="CG65" s="92"/>
      <c r="CH65" s="92"/>
      <c r="CI65" s="92"/>
      <c r="CJ65" s="31"/>
      <c r="CK65" s="202"/>
      <c r="CM65" s="202"/>
      <c r="CO65" s="202"/>
      <c r="CQ65" s="202"/>
      <c r="CS65" s="634"/>
      <c r="CU65" s="638"/>
      <c r="CV65" s="22"/>
    </row>
    <row r="66" spans="2:100" x14ac:dyDescent="0.25">
      <c r="B66" s="600"/>
      <c r="C66" s="601"/>
      <c r="D66" s="601"/>
      <c r="E66" s="605"/>
      <c r="F66" s="603"/>
      <c r="G66" s="607"/>
      <c r="H66" s="607"/>
      <c r="I66" s="607"/>
      <c r="J66" s="610"/>
      <c r="K66" s="603"/>
      <c r="L66" s="205"/>
      <c r="M66" s="614"/>
      <c r="N66" s="180"/>
      <c r="O66" s="181"/>
      <c r="P66" s="181"/>
      <c r="Q66" s="182"/>
      <c r="R66" s="616"/>
      <c r="S66" s="183"/>
      <c r="T66" s="184"/>
      <c r="U66" s="616"/>
      <c r="V66" s="183"/>
      <c r="W66" s="184"/>
      <c r="X66" s="615"/>
      <c r="Y66" s="183"/>
      <c r="Z66" s="184"/>
      <c r="AA66" s="616"/>
      <c r="AB66" s="183"/>
      <c r="AC66" s="184"/>
      <c r="AD66" s="616"/>
      <c r="AE66" s="183"/>
      <c r="AF66" s="184"/>
      <c r="AG66" s="616"/>
      <c r="AH66" s="183"/>
      <c r="AI66" s="184"/>
      <c r="AJ66" s="616"/>
      <c r="AK66" s="183"/>
      <c r="AL66" s="184"/>
      <c r="AM66" s="616"/>
      <c r="AN66" s="183"/>
      <c r="AO66" s="184"/>
      <c r="AP66" s="616"/>
      <c r="AQ66" s="183"/>
      <c r="AR66" s="184"/>
      <c r="AS66" s="616"/>
      <c r="AT66" s="183"/>
      <c r="AU66" s="184"/>
      <c r="AV66" s="616"/>
      <c r="AW66" s="183"/>
      <c r="AX66" s="184"/>
      <c r="AY66" s="616"/>
      <c r="AZ66" s="183"/>
      <c r="BA66" s="184"/>
      <c r="BB66" s="617"/>
      <c r="BC66" s="185"/>
      <c r="BD66" s="642"/>
      <c r="BE66" s="211"/>
      <c r="BF66" s="31"/>
      <c r="BG66" s="618"/>
      <c r="BH66" s="619"/>
      <c r="BI66" s="619"/>
      <c r="BJ66" s="619"/>
      <c r="BK66" s="619"/>
      <c r="BL66" s="620"/>
      <c r="BM66" s="31"/>
      <c r="BN66" s="618"/>
      <c r="BO66" s="619"/>
      <c r="BP66" s="619"/>
      <c r="BQ66" s="624"/>
      <c r="BR66" s="625"/>
      <c r="BS66" s="334"/>
      <c r="BT66" s="470"/>
      <c r="BU66" s="619"/>
      <c r="BV66" s="861"/>
      <c r="BW66" s="92"/>
      <c r="BX66" s="31"/>
      <c r="BY66" s="92"/>
      <c r="BZ66" s="92"/>
      <c r="CA66" s="92"/>
      <c r="CB66" s="92"/>
      <c r="CC66" s="92"/>
      <c r="CD66" s="92"/>
      <c r="CE66" s="92"/>
      <c r="CF66" s="92"/>
      <c r="CG66" s="92"/>
      <c r="CH66" s="92"/>
      <c r="CI66" s="92"/>
      <c r="CJ66" s="31"/>
      <c r="CK66" s="202"/>
      <c r="CM66" s="202"/>
      <c r="CO66" s="202"/>
      <c r="CQ66" s="202"/>
      <c r="CS66" s="634"/>
      <c r="CU66" s="638"/>
      <c r="CV66" s="22"/>
    </row>
    <row r="67" spans="2:100" x14ac:dyDescent="0.25">
      <c r="B67" s="600"/>
      <c r="C67" s="601"/>
      <c r="D67" s="601"/>
      <c r="E67" s="605"/>
      <c r="F67" s="603"/>
      <c r="G67" s="607"/>
      <c r="H67" s="607"/>
      <c r="I67" s="607"/>
      <c r="J67" s="610"/>
      <c r="K67" s="603"/>
      <c r="L67" s="205"/>
      <c r="M67" s="614"/>
      <c r="N67" s="180"/>
      <c r="O67" s="181"/>
      <c r="P67" s="181"/>
      <c r="Q67" s="182"/>
      <c r="R67" s="616"/>
      <c r="S67" s="183"/>
      <c r="T67" s="184"/>
      <c r="U67" s="616"/>
      <c r="V67" s="183"/>
      <c r="W67" s="184"/>
      <c r="X67" s="615"/>
      <c r="Y67" s="183"/>
      <c r="Z67" s="184"/>
      <c r="AA67" s="616"/>
      <c r="AB67" s="183"/>
      <c r="AC67" s="184"/>
      <c r="AD67" s="616"/>
      <c r="AE67" s="183"/>
      <c r="AF67" s="184"/>
      <c r="AG67" s="616"/>
      <c r="AH67" s="183"/>
      <c r="AI67" s="184"/>
      <c r="AJ67" s="616"/>
      <c r="AK67" s="183"/>
      <c r="AL67" s="184"/>
      <c r="AM67" s="616"/>
      <c r="AN67" s="183"/>
      <c r="AO67" s="184"/>
      <c r="AP67" s="616"/>
      <c r="AQ67" s="183"/>
      <c r="AR67" s="184"/>
      <c r="AS67" s="616"/>
      <c r="AT67" s="183"/>
      <c r="AU67" s="184"/>
      <c r="AV67" s="616"/>
      <c r="AW67" s="183"/>
      <c r="AX67" s="184"/>
      <c r="AY67" s="616"/>
      <c r="AZ67" s="183"/>
      <c r="BA67" s="184"/>
      <c r="BB67" s="617"/>
      <c r="BC67" s="185"/>
      <c r="BD67" s="642"/>
      <c r="BE67" s="211"/>
      <c r="BF67" s="31"/>
      <c r="BG67" s="618"/>
      <c r="BH67" s="619"/>
      <c r="BI67" s="619"/>
      <c r="BJ67" s="619"/>
      <c r="BK67" s="619"/>
      <c r="BL67" s="620"/>
      <c r="BM67" s="31"/>
      <c r="BN67" s="618"/>
      <c r="BO67" s="619"/>
      <c r="BP67" s="619"/>
      <c r="BQ67" s="624"/>
      <c r="BR67" s="625"/>
      <c r="BS67" s="334"/>
      <c r="BT67" s="470"/>
      <c r="BU67" s="619"/>
      <c r="BV67" s="861"/>
      <c r="BW67" s="92"/>
      <c r="BX67" s="31"/>
      <c r="BY67" s="92"/>
      <c r="BZ67" s="92"/>
      <c r="CA67" s="92"/>
      <c r="CB67" s="92"/>
      <c r="CC67" s="92"/>
      <c r="CD67" s="92"/>
      <c r="CE67" s="92"/>
      <c r="CF67" s="92"/>
      <c r="CG67" s="92"/>
      <c r="CH67" s="92"/>
      <c r="CI67" s="92"/>
      <c r="CJ67" s="31"/>
      <c r="CK67" s="202"/>
      <c r="CM67" s="202"/>
      <c r="CO67" s="202"/>
      <c r="CQ67" s="202"/>
      <c r="CS67" s="634"/>
      <c r="CU67" s="638"/>
      <c r="CV67" s="22"/>
    </row>
    <row r="68" spans="2:100" x14ac:dyDescent="0.25">
      <c r="B68" s="600"/>
      <c r="C68" s="601"/>
      <c r="D68" s="601"/>
      <c r="E68" s="605"/>
      <c r="F68" s="603"/>
      <c r="G68" s="607"/>
      <c r="H68" s="607"/>
      <c r="I68" s="607"/>
      <c r="J68" s="610"/>
      <c r="K68" s="603"/>
      <c r="L68" s="205"/>
      <c r="M68" s="614"/>
      <c r="N68" s="180"/>
      <c r="O68" s="181"/>
      <c r="P68" s="181"/>
      <c r="Q68" s="182"/>
      <c r="R68" s="616"/>
      <c r="S68" s="183"/>
      <c r="T68" s="184"/>
      <c r="U68" s="616"/>
      <c r="V68" s="183"/>
      <c r="W68" s="184"/>
      <c r="X68" s="615"/>
      <c r="Y68" s="183"/>
      <c r="Z68" s="184"/>
      <c r="AA68" s="616"/>
      <c r="AB68" s="183"/>
      <c r="AC68" s="184"/>
      <c r="AD68" s="616"/>
      <c r="AE68" s="183"/>
      <c r="AF68" s="184"/>
      <c r="AG68" s="616"/>
      <c r="AH68" s="183"/>
      <c r="AI68" s="184"/>
      <c r="AJ68" s="616"/>
      <c r="AK68" s="183"/>
      <c r="AL68" s="184"/>
      <c r="AM68" s="616"/>
      <c r="AN68" s="183"/>
      <c r="AO68" s="184"/>
      <c r="AP68" s="616"/>
      <c r="AQ68" s="183"/>
      <c r="AR68" s="184"/>
      <c r="AS68" s="616"/>
      <c r="AT68" s="183"/>
      <c r="AU68" s="184"/>
      <c r="AV68" s="616"/>
      <c r="AW68" s="183"/>
      <c r="AX68" s="184"/>
      <c r="AY68" s="616"/>
      <c r="AZ68" s="183"/>
      <c r="BA68" s="184"/>
      <c r="BB68" s="617"/>
      <c r="BC68" s="185"/>
      <c r="BD68" s="642"/>
      <c r="BE68" s="211"/>
      <c r="BF68" s="31"/>
      <c r="BG68" s="618"/>
      <c r="BH68" s="619"/>
      <c r="BI68" s="619"/>
      <c r="BJ68" s="619"/>
      <c r="BK68" s="619"/>
      <c r="BL68" s="620"/>
      <c r="BM68" s="31"/>
      <c r="BN68" s="618"/>
      <c r="BO68" s="619"/>
      <c r="BP68" s="619"/>
      <c r="BQ68" s="624"/>
      <c r="BR68" s="625"/>
      <c r="BS68" s="334"/>
      <c r="BT68" s="470"/>
      <c r="BU68" s="619"/>
      <c r="BV68" s="861"/>
      <c r="BW68" s="92"/>
      <c r="BX68" s="31"/>
      <c r="BY68" s="92"/>
      <c r="BZ68" s="92"/>
      <c r="CA68" s="92"/>
      <c r="CB68" s="92"/>
      <c r="CC68" s="92"/>
      <c r="CD68" s="92"/>
      <c r="CE68" s="92"/>
      <c r="CF68" s="92"/>
      <c r="CG68" s="92"/>
      <c r="CH68" s="92"/>
      <c r="CI68" s="92"/>
      <c r="CJ68" s="31"/>
      <c r="CK68" s="202"/>
      <c r="CM68" s="202"/>
      <c r="CO68" s="202"/>
      <c r="CQ68" s="202"/>
      <c r="CS68" s="634"/>
      <c r="CU68" s="638"/>
      <c r="CV68" s="22"/>
    </row>
    <row r="69" spans="2:100" x14ac:dyDescent="0.25">
      <c r="B69" s="600"/>
      <c r="C69" s="601"/>
      <c r="D69" s="601"/>
      <c r="E69" s="605"/>
      <c r="F69" s="603"/>
      <c r="G69" s="607"/>
      <c r="H69" s="607"/>
      <c r="I69" s="607"/>
      <c r="J69" s="610"/>
      <c r="K69" s="603"/>
      <c r="L69" s="205"/>
      <c r="M69" s="614"/>
      <c r="N69" s="180"/>
      <c r="O69" s="181"/>
      <c r="P69" s="181"/>
      <c r="Q69" s="182"/>
      <c r="R69" s="616"/>
      <c r="S69" s="183"/>
      <c r="T69" s="184"/>
      <c r="U69" s="616"/>
      <c r="V69" s="183"/>
      <c r="W69" s="184"/>
      <c r="X69" s="615"/>
      <c r="Y69" s="183"/>
      <c r="Z69" s="184"/>
      <c r="AA69" s="616"/>
      <c r="AB69" s="183"/>
      <c r="AC69" s="184"/>
      <c r="AD69" s="616"/>
      <c r="AE69" s="183"/>
      <c r="AF69" s="184"/>
      <c r="AG69" s="616"/>
      <c r="AH69" s="183"/>
      <c r="AI69" s="184"/>
      <c r="AJ69" s="616"/>
      <c r="AK69" s="183"/>
      <c r="AL69" s="184"/>
      <c r="AM69" s="616"/>
      <c r="AN69" s="183"/>
      <c r="AO69" s="184"/>
      <c r="AP69" s="616"/>
      <c r="AQ69" s="183"/>
      <c r="AR69" s="184"/>
      <c r="AS69" s="616"/>
      <c r="AT69" s="183"/>
      <c r="AU69" s="184"/>
      <c r="AV69" s="616"/>
      <c r="AW69" s="183"/>
      <c r="AX69" s="184"/>
      <c r="AY69" s="616"/>
      <c r="AZ69" s="183"/>
      <c r="BA69" s="184"/>
      <c r="BB69" s="617"/>
      <c r="BC69" s="185"/>
      <c r="BD69" s="642"/>
      <c r="BE69" s="211"/>
      <c r="BF69" s="31"/>
      <c r="BG69" s="618"/>
      <c r="BH69" s="619"/>
      <c r="BI69" s="619"/>
      <c r="BJ69" s="619"/>
      <c r="BK69" s="619"/>
      <c r="BL69" s="620"/>
      <c r="BM69" s="31"/>
      <c r="BN69" s="618"/>
      <c r="BO69" s="619"/>
      <c r="BP69" s="619"/>
      <c r="BQ69" s="624"/>
      <c r="BR69" s="625"/>
      <c r="BS69" s="334"/>
      <c r="BT69" s="470"/>
      <c r="BU69" s="619"/>
      <c r="BV69" s="861"/>
      <c r="BW69" s="92"/>
      <c r="BX69" s="31"/>
      <c r="BY69" s="92"/>
      <c r="BZ69" s="92"/>
      <c r="CA69" s="92"/>
      <c r="CB69" s="92"/>
      <c r="CC69" s="92"/>
      <c r="CD69" s="92"/>
      <c r="CE69" s="92"/>
      <c r="CF69" s="92"/>
      <c r="CG69" s="92"/>
      <c r="CH69" s="92"/>
      <c r="CI69" s="92"/>
      <c r="CJ69" s="31"/>
      <c r="CK69" s="202"/>
      <c r="CM69" s="202"/>
      <c r="CO69" s="202"/>
      <c r="CQ69" s="202"/>
      <c r="CS69" s="634"/>
      <c r="CU69" s="638"/>
      <c r="CV69" s="22"/>
    </row>
    <row r="70" spans="2:100" x14ac:dyDescent="0.25">
      <c r="B70" s="600"/>
      <c r="C70" s="601"/>
      <c r="D70" s="601"/>
      <c r="E70" s="605"/>
      <c r="F70" s="603"/>
      <c r="G70" s="607"/>
      <c r="H70" s="607"/>
      <c r="I70" s="607"/>
      <c r="J70" s="610"/>
      <c r="K70" s="603"/>
      <c r="L70" s="205"/>
      <c r="M70" s="614"/>
      <c r="N70" s="180"/>
      <c r="O70" s="181"/>
      <c r="P70" s="181"/>
      <c r="Q70" s="182"/>
      <c r="R70" s="616"/>
      <c r="S70" s="183"/>
      <c r="T70" s="184"/>
      <c r="U70" s="616"/>
      <c r="V70" s="183"/>
      <c r="W70" s="184"/>
      <c r="X70" s="615"/>
      <c r="Y70" s="183"/>
      <c r="Z70" s="184"/>
      <c r="AA70" s="616"/>
      <c r="AB70" s="183"/>
      <c r="AC70" s="184"/>
      <c r="AD70" s="616"/>
      <c r="AE70" s="183"/>
      <c r="AF70" s="184"/>
      <c r="AG70" s="616"/>
      <c r="AH70" s="183"/>
      <c r="AI70" s="184"/>
      <c r="AJ70" s="616"/>
      <c r="AK70" s="183"/>
      <c r="AL70" s="184"/>
      <c r="AM70" s="616"/>
      <c r="AN70" s="183"/>
      <c r="AO70" s="184"/>
      <c r="AP70" s="616"/>
      <c r="AQ70" s="183"/>
      <c r="AR70" s="184"/>
      <c r="AS70" s="616"/>
      <c r="AT70" s="183"/>
      <c r="AU70" s="184"/>
      <c r="AV70" s="616"/>
      <c r="AW70" s="183"/>
      <c r="AX70" s="184"/>
      <c r="AY70" s="616"/>
      <c r="AZ70" s="183"/>
      <c r="BA70" s="184"/>
      <c r="BB70" s="617"/>
      <c r="BC70" s="185"/>
      <c r="BD70" s="642"/>
      <c r="BE70" s="211"/>
      <c r="BF70" s="31"/>
      <c r="BG70" s="618"/>
      <c r="BH70" s="619"/>
      <c r="BI70" s="619"/>
      <c r="BJ70" s="619"/>
      <c r="BK70" s="619"/>
      <c r="BL70" s="620"/>
      <c r="BM70" s="31"/>
      <c r="BN70" s="618"/>
      <c r="BO70" s="619"/>
      <c r="BP70" s="619"/>
      <c r="BQ70" s="624"/>
      <c r="BR70" s="625"/>
      <c r="BS70" s="334"/>
      <c r="BT70" s="470"/>
      <c r="BU70" s="619"/>
      <c r="BV70" s="861"/>
      <c r="BW70" s="92"/>
      <c r="BX70" s="31"/>
      <c r="BY70" s="92"/>
      <c r="BZ70" s="92"/>
      <c r="CA70" s="92"/>
      <c r="CB70" s="92"/>
      <c r="CC70" s="92"/>
      <c r="CD70" s="92"/>
      <c r="CE70" s="92"/>
      <c r="CF70" s="92"/>
      <c r="CG70" s="92"/>
      <c r="CH70" s="92"/>
      <c r="CI70" s="92"/>
      <c r="CJ70" s="31"/>
      <c r="CK70" s="202"/>
      <c r="CM70" s="202"/>
      <c r="CO70" s="202"/>
      <c r="CQ70" s="202"/>
      <c r="CS70" s="634"/>
      <c r="CU70" s="638"/>
      <c r="CV70" s="22"/>
    </row>
    <row r="71" spans="2:100" x14ac:dyDescent="0.25">
      <c r="B71" s="600"/>
      <c r="C71" s="601"/>
      <c r="D71" s="601"/>
      <c r="E71" s="605"/>
      <c r="F71" s="603"/>
      <c r="G71" s="607"/>
      <c r="H71" s="607"/>
      <c r="I71" s="607"/>
      <c r="J71" s="610"/>
      <c r="K71" s="603"/>
      <c r="L71" s="205"/>
      <c r="M71" s="614"/>
      <c r="N71" s="180"/>
      <c r="O71" s="181"/>
      <c r="P71" s="181"/>
      <c r="Q71" s="182"/>
      <c r="R71" s="616"/>
      <c r="S71" s="183"/>
      <c r="T71" s="184"/>
      <c r="U71" s="616"/>
      <c r="V71" s="183"/>
      <c r="W71" s="184"/>
      <c r="X71" s="615"/>
      <c r="Y71" s="183"/>
      <c r="Z71" s="184"/>
      <c r="AA71" s="616"/>
      <c r="AB71" s="183"/>
      <c r="AC71" s="184"/>
      <c r="AD71" s="616"/>
      <c r="AE71" s="183"/>
      <c r="AF71" s="184"/>
      <c r="AG71" s="616"/>
      <c r="AH71" s="183"/>
      <c r="AI71" s="184"/>
      <c r="AJ71" s="616"/>
      <c r="AK71" s="183"/>
      <c r="AL71" s="184"/>
      <c r="AM71" s="616"/>
      <c r="AN71" s="183"/>
      <c r="AO71" s="184"/>
      <c r="AP71" s="616"/>
      <c r="AQ71" s="183"/>
      <c r="AR71" s="184"/>
      <c r="AS71" s="616"/>
      <c r="AT71" s="183"/>
      <c r="AU71" s="184"/>
      <c r="AV71" s="616"/>
      <c r="AW71" s="183"/>
      <c r="AX71" s="184"/>
      <c r="AY71" s="616"/>
      <c r="AZ71" s="183"/>
      <c r="BA71" s="184"/>
      <c r="BB71" s="617"/>
      <c r="BC71" s="185"/>
      <c r="BD71" s="642"/>
      <c r="BE71" s="211"/>
      <c r="BF71" s="31"/>
      <c r="BG71" s="618"/>
      <c r="BH71" s="619"/>
      <c r="BI71" s="619"/>
      <c r="BJ71" s="619"/>
      <c r="BK71" s="619"/>
      <c r="BL71" s="620"/>
      <c r="BM71" s="31"/>
      <c r="BN71" s="618"/>
      <c r="BO71" s="619"/>
      <c r="BP71" s="619"/>
      <c r="BQ71" s="624"/>
      <c r="BR71" s="625"/>
      <c r="BS71" s="334"/>
      <c r="BT71" s="470"/>
      <c r="BU71" s="619"/>
      <c r="BV71" s="861"/>
      <c r="BW71" s="92"/>
      <c r="BX71" s="31"/>
      <c r="BY71" s="92"/>
      <c r="BZ71" s="92"/>
      <c r="CA71" s="92"/>
      <c r="CB71" s="92"/>
      <c r="CC71" s="92"/>
      <c r="CD71" s="92"/>
      <c r="CE71" s="92"/>
      <c r="CF71" s="92"/>
      <c r="CG71" s="92"/>
      <c r="CH71" s="92"/>
      <c r="CI71" s="92"/>
      <c r="CJ71" s="31"/>
      <c r="CK71" s="202"/>
      <c r="CM71" s="202"/>
      <c r="CO71" s="202"/>
      <c r="CQ71" s="202"/>
      <c r="CS71" s="634"/>
      <c r="CU71" s="638"/>
      <c r="CV71" s="22"/>
    </row>
    <row r="72" spans="2:100" x14ac:dyDescent="0.25">
      <c r="B72" s="600"/>
      <c r="C72" s="601"/>
      <c r="D72" s="601"/>
      <c r="E72" s="605"/>
      <c r="F72" s="603"/>
      <c r="G72" s="607"/>
      <c r="H72" s="607"/>
      <c r="I72" s="607"/>
      <c r="J72" s="610"/>
      <c r="K72" s="603"/>
      <c r="L72" s="205"/>
      <c r="M72" s="614"/>
      <c r="N72" s="180"/>
      <c r="O72" s="181"/>
      <c r="P72" s="181"/>
      <c r="Q72" s="182"/>
      <c r="R72" s="616"/>
      <c r="S72" s="183"/>
      <c r="T72" s="184"/>
      <c r="U72" s="616"/>
      <c r="V72" s="183"/>
      <c r="W72" s="184"/>
      <c r="X72" s="615"/>
      <c r="Y72" s="183"/>
      <c r="Z72" s="184"/>
      <c r="AA72" s="616"/>
      <c r="AB72" s="183"/>
      <c r="AC72" s="184"/>
      <c r="AD72" s="616"/>
      <c r="AE72" s="183"/>
      <c r="AF72" s="184"/>
      <c r="AG72" s="616"/>
      <c r="AH72" s="183"/>
      <c r="AI72" s="184"/>
      <c r="AJ72" s="616"/>
      <c r="AK72" s="183"/>
      <c r="AL72" s="184"/>
      <c r="AM72" s="616"/>
      <c r="AN72" s="183"/>
      <c r="AO72" s="184"/>
      <c r="AP72" s="616"/>
      <c r="AQ72" s="183"/>
      <c r="AR72" s="184"/>
      <c r="AS72" s="616"/>
      <c r="AT72" s="183"/>
      <c r="AU72" s="184"/>
      <c r="AV72" s="616"/>
      <c r="AW72" s="183"/>
      <c r="AX72" s="184"/>
      <c r="AY72" s="616"/>
      <c r="AZ72" s="183"/>
      <c r="BA72" s="184"/>
      <c r="BB72" s="617"/>
      <c r="BC72" s="185"/>
      <c r="BD72" s="642"/>
      <c r="BE72" s="211"/>
      <c r="BF72" s="31"/>
      <c r="BG72" s="618"/>
      <c r="BH72" s="619"/>
      <c r="BI72" s="619"/>
      <c r="BJ72" s="619"/>
      <c r="BK72" s="619"/>
      <c r="BL72" s="620"/>
      <c r="BM72" s="31"/>
      <c r="BN72" s="618"/>
      <c r="BO72" s="619"/>
      <c r="BP72" s="619"/>
      <c r="BQ72" s="624"/>
      <c r="BR72" s="625"/>
      <c r="BS72" s="334"/>
      <c r="BT72" s="470"/>
      <c r="BU72" s="619"/>
      <c r="BV72" s="861"/>
      <c r="BW72" s="92"/>
      <c r="BX72" s="31"/>
      <c r="BY72" s="92"/>
      <c r="BZ72" s="92"/>
      <c r="CA72" s="92"/>
      <c r="CB72" s="92"/>
      <c r="CC72" s="92"/>
      <c r="CD72" s="92"/>
      <c r="CE72" s="92"/>
      <c r="CF72" s="92"/>
      <c r="CG72" s="92"/>
      <c r="CH72" s="92"/>
      <c r="CI72" s="92"/>
      <c r="CJ72" s="31"/>
      <c r="CK72" s="202"/>
      <c r="CM72" s="202"/>
      <c r="CO72" s="202"/>
      <c r="CQ72" s="202"/>
      <c r="CS72" s="634"/>
      <c r="CU72" s="638"/>
      <c r="CV72" s="22"/>
    </row>
    <row r="73" spans="2:100" x14ac:dyDescent="0.25">
      <c r="B73" s="600"/>
      <c r="C73" s="601"/>
      <c r="D73" s="601"/>
      <c r="E73" s="605"/>
      <c r="F73" s="603"/>
      <c r="G73" s="607"/>
      <c r="H73" s="607"/>
      <c r="I73" s="607"/>
      <c r="J73" s="610"/>
      <c r="K73" s="603"/>
      <c r="L73" s="205"/>
      <c r="M73" s="614"/>
      <c r="N73" s="180"/>
      <c r="O73" s="181"/>
      <c r="P73" s="181"/>
      <c r="Q73" s="182"/>
      <c r="R73" s="616"/>
      <c r="S73" s="183"/>
      <c r="T73" s="184"/>
      <c r="U73" s="616"/>
      <c r="V73" s="183"/>
      <c r="W73" s="184"/>
      <c r="X73" s="615"/>
      <c r="Y73" s="183"/>
      <c r="Z73" s="184"/>
      <c r="AA73" s="616"/>
      <c r="AB73" s="183"/>
      <c r="AC73" s="184"/>
      <c r="AD73" s="616"/>
      <c r="AE73" s="183"/>
      <c r="AF73" s="184"/>
      <c r="AG73" s="616"/>
      <c r="AH73" s="183"/>
      <c r="AI73" s="184"/>
      <c r="AJ73" s="616"/>
      <c r="AK73" s="183"/>
      <c r="AL73" s="184"/>
      <c r="AM73" s="616"/>
      <c r="AN73" s="183"/>
      <c r="AO73" s="184"/>
      <c r="AP73" s="616"/>
      <c r="AQ73" s="183"/>
      <c r="AR73" s="184"/>
      <c r="AS73" s="616"/>
      <c r="AT73" s="183"/>
      <c r="AU73" s="184"/>
      <c r="AV73" s="616"/>
      <c r="AW73" s="183"/>
      <c r="AX73" s="184"/>
      <c r="AY73" s="616"/>
      <c r="AZ73" s="183"/>
      <c r="BA73" s="184"/>
      <c r="BB73" s="617"/>
      <c r="BC73" s="185"/>
      <c r="BD73" s="642"/>
      <c r="BE73" s="211"/>
      <c r="BF73" s="31"/>
      <c r="BG73" s="618"/>
      <c r="BH73" s="619"/>
      <c r="BI73" s="619"/>
      <c r="BJ73" s="619"/>
      <c r="BK73" s="619"/>
      <c r="BL73" s="620"/>
      <c r="BM73" s="31"/>
      <c r="BN73" s="618"/>
      <c r="BO73" s="619"/>
      <c r="BP73" s="619"/>
      <c r="BQ73" s="624"/>
      <c r="BR73" s="625"/>
      <c r="BS73" s="334"/>
      <c r="BT73" s="470"/>
      <c r="BU73" s="619"/>
      <c r="BV73" s="861"/>
      <c r="BW73" s="92"/>
      <c r="BX73" s="31"/>
      <c r="BY73" s="92"/>
      <c r="BZ73" s="92"/>
      <c r="CA73" s="92"/>
      <c r="CB73" s="92"/>
      <c r="CC73" s="92"/>
      <c r="CD73" s="92"/>
      <c r="CE73" s="92"/>
      <c r="CF73" s="92"/>
      <c r="CG73" s="92"/>
      <c r="CH73" s="92"/>
      <c r="CI73" s="92"/>
      <c r="CJ73" s="31"/>
      <c r="CK73" s="202"/>
      <c r="CM73" s="202"/>
      <c r="CO73" s="202"/>
      <c r="CQ73" s="202"/>
      <c r="CS73" s="634"/>
      <c r="CU73" s="638"/>
      <c r="CV73" s="22"/>
    </row>
    <row r="74" spans="2:100" x14ac:dyDescent="0.25">
      <c r="B74" s="600"/>
      <c r="C74" s="601"/>
      <c r="D74" s="601"/>
      <c r="E74" s="605"/>
      <c r="F74" s="603"/>
      <c r="G74" s="607"/>
      <c r="H74" s="607"/>
      <c r="I74" s="607"/>
      <c r="J74" s="610"/>
      <c r="K74" s="603"/>
      <c r="L74" s="205"/>
      <c r="M74" s="614"/>
      <c r="N74" s="180"/>
      <c r="O74" s="181"/>
      <c r="P74" s="181"/>
      <c r="Q74" s="182"/>
      <c r="R74" s="616"/>
      <c r="S74" s="183"/>
      <c r="T74" s="184"/>
      <c r="U74" s="616"/>
      <c r="V74" s="183"/>
      <c r="W74" s="184"/>
      <c r="X74" s="615"/>
      <c r="Y74" s="183"/>
      <c r="Z74" s="184"/>
      <c r="AA74" s="616"/>
      <c r="AB74" s="183"/>
      <c r="AC74" s="184"/>
      <c r="AD74" s="616"/>
      <c r="AE74" s="183"/>
      <c r="AF74" s="184"/>
      <c r="AG74" s="616"/>
      <c r="AH74" s="183"/>
      <c r="AI74" s="184"/>
      <c r="AJ74" s="616"/>
      <c r="AK74" s="183"/>
      <c r="AL74" s="184"/>
      <c r="AM74" s="616"/>
      <c r="AN74" s="183"/>
      <c r="AO74" s="184"/>
      <c r="AP74" s="616"/>
      <c r="AQ74" s="183"/>
      <c r="AR74" s="184"/>
      <c r="AS74" s="616"/>
      <c r="AT74" s="183"/>
      <c r="AU74" s="184"/>
      <c r="AV74" s="616"/>
      <c r="AW74" s="183"/>
      <c r="AX74" s="184"/>
      <c r="AY74" s="616"/>
      <c r="AZ74" s="183"/>
      <c r="BA74" s="184"/>
      <c r="BB74" s="617"/>
      <c r="BC74" s="185"/>
      <c r="BD74" s="642"/>
      <c r="BE74" s="211"/>
      <c r="BF74" s="31"/>
      <c r="BG74" s="618"/>
      <c r="BH74" s="619"/>
      <c r="BI74" s="619"/>
      <c r="BJ74" s="619"/>
      <c r="BK74" s="619"/>
      <c r="BL74" s="620"/>
      <c r="BM74" s="31"/>
      <c r="BN74" s="618"/>
      <c r="BO74" s="619"/>
      <c r="BP74" s="619"/>
      <c r="BQ74" s="624"/>
      <c r="BR74" s="625"/>
      <c r="BS74" s="334"/>
      <c r="BT74" s="470"/>
      <c r="BU74" s="619"/>
      <c r="BV74" s="861"/>
      <c r="BW74" s="92"/>
      <c r="BX74" s="31"/>
      <c r="BY74" s="92"/>
      <c r="BZ74" s="92"/>
      <c r="CA74" s="92"/>
      <c r="CB74" s="92"/>
      <c r="CC74" s="92"/>
      <c r="CD74" s="92"/>
      <c r="CE74" s="92"/>
      <c r="CF74" s="92"/>
      <c r="CG74" s="92"/>
      <c r="CH74" s="92"/>
      <c r="CI74" s="92"/>
      <c r="CJ74" s="31"/>
      <c r="CK74" s="202"/>
      <c r="CM74" s="202"/>
      <c r="CO74" s="202"/>
      <c r="CQ74" s="202"/>
      <c r="CS74" s="634"/>
      <c r="CU74" s="638"/>
      <c r="CV74" s="22"/>
    </row>
    <row r="75" spans="2:100" x14ac:dyDescent="0.25">
      <c r="B75" s="600"/>
      <c r="C75" s="601"/>
      <c r="D75" s="601"/>
      <c r="E75" s="605"/>
      <c r="F75" s="603"/>
      <c r="G75" s="607"/>
      <c r="H75" s="607"/>
      <c r="I75" s="607"/>
      <c r="J75" s="610"/>
      <c r="K75" s="603"/>
      <c r="L75" s="205"/>
      <c r="M75" s="614"/>
      <c r="N75" s="180"/>
      <c r="O75" s="181"/>
      <c r="P75" s="181"/>
      <c r="Q75" s="182"/>
      <c r="R75" s="616"/>
      <c r="S75" s="183"/>
      <c r="T75" s="184"/>
      <c r="U75" s="616"/>
      <c r="V75" s="183"/>
      <c r="W75" s="184"/>
      <c r="X75" s="615"/>
      <c r="Y75" s="183"/>
      <c r="Z75" s="184"/>
      <c r="AA75" s="616"/>
      <c r="AB75" s="183"/>
      <c r="AC75" s="184"/>
      <c r="AD75" s="616"/>
      <c r="AE75" s="183"/>
      <c r="AF75" s="184"/>
      <c r="AG75" s="616"/>
      <c r="AH75" s="183"/>
      <c r="AI75" s="184"/>
      <c r="AJ75" s="616"/>
      <c r="AK75" s="183"/>
      <c r="AL75" s="184"/>
      <c r="AM75" s="616"/>
      <c r="AN75" s="183"/>
      <c r="AO75" s="184"/>
      <c r="AP75" s="616"/>
      <c r="AQ75" s="183"/>
      <c r="AR75" s="184"/>
      <c r="AS75" s="616"/>
      <c r="AT75" s="183"/>
      <c r="AU75" s="184"/>
      <c r="AV75" s="616"/>
      <c r="AW75" s="183"/>
      <c r="AX75" s="184"/>
      <c r="AY75" s="616"/>
      <c r="AZ75" s="183"/>
      <c r="BA75" s="184"/>
      <c r="BB75" s="617"/>
      <c r="BC75" s="185"/>
      <c r="BD75" s="642"/>
      <c r="BE75" s="211"/>
      <c r="BF75" s="31"/>
      <c r="BG75" s="618"/>
      <c r="BH75" s="619"/>
      <c r="BI75" s="619"/>
      <c r="BJ75" s="619"/>
      <c r="BK75" s="619"/>
      <c r="BL75" s="620"/>
      <c r="BM75" s="31"/>
      <c r="BN75" s="618"/>
      <c r="BO75" s="619"/>
      <c r="BP75" s="619"/>
      <c r="BQ75" s="624"/>
      <c r="BR75" s="625"/>
      <c r="BS75" s="334"/>
      <c r="BT75" s="470"/>
      <c r="BU75" s="619"/>
      <c r="BV75" s="861"/>
      <c r="BW75" s="92"/>
      <c r="BX75" s="31"/>
      <c r="BY75" s="92"/>
      <c r="BZ75" s="92"/>
      <c r="CA75" s="92"/>
      <c r="CB75" s="92"/>
      <c r="CC75" s="92"/>
      <c r="CD75" s="92"/>
      <c r="CE75" s="92"/>
      <c r="CF75" s="92"/>
      <c r="CG75" s="92"/>
      <c r="CH75" s="92"/>
      <c r="CI75" s="92"/>
      <c r="CJ75" s="31"/>
      <c r="CK75" s="202"/>
      <c r="CM75" s="202"/>
      <c r="CO75" s="202"/>
      <c r="CQ75" s="202"/>
      <c r="CS75" s="634"/>
      <c r="CU75" s="638"/>
      <c r="CV75" s="22"/>
    </row>
    <row r="76" spans="2:100" x14ac:dyDescent="0.25">
      <c r="B76" s="600"/>
      <c r="C76" s="601"/>
      <c r="D76" s="601"/>
      <c r="E76" s="605"/>
      <c r="F76" s="603"/>
      <c r="G76" s="607"/>
      <c r="H76" s="607"/>
      <c r="I76" s="607"/>
      <c r="J76" s="610"/>
      <c r="K76" s="603"/>
      <c r="L76" s="205"/>
      <c r="M76" s="614"/>
      <c r="N76" s="180"/>
      <c r="O76" s="181"/>
      <c r="P76" s="181"/>
      <c r="Q76" s="182"/>
      <c r="R76" s="616"/>
      <c r="S76" s="183"/>
      <c r="T76" s="184"/>
      <c r="U76" s="616"/>
      <c r="V76" s="183"/>
      <c r="W76" s="184"/>
      <c r="X76" s="615"/>
      <c r="Y76" s="183"/>
      <c r="Z76" s="184"/>
      <c r="AA76" s="616"/>
      <c r="AB76" s="183"/>
      <c r="AC76" s="184"/>
      <c r="AD76" s="616"/>
      <c r="AE76" s="183"/>
      <c r="AF76" s="184"/>
      <c r="AG76" s="616"/>
      <c r="AH76" s="183"/>
      <c r="AI76" s="184"/>
      <c r="AJ76" s="616"/>
      <c r="AK76" s="183"/>
      <c r="AL76" s="184"/>
      <c r="AM76" s="616"/>
      <c r="AN76" s="183"/>
      <c r="AO76" s="184"/>
      <c r="AP76" s="616"/>
      <c r="AQ76" s="183"/>
      <c r="AR76" s="184"/>
      <c r="AS76" s="616"/>
      <c r="AT76" s="183"/>
      <c r="AU76" s="184"/>
      <c r="AV76" s="616"/>
      <c r="AW76" s="183"/>
      <c r="AX76" s="184"/>
      <c r="AY76" s="616"/>
      <c r="AZ76" s="183"/>
      <c r="BA76" s="184"/>
      <c r="BB76" s="617"/>
      <c r="BC76" s="185"/>
      <c r="BD76" s="642"/>
      <c r="BE76" s="211"/>
      <c r="BF76" s="31"/>
      <c r="BG76" s="618"/>
      <c r="BH76" s="619"/>
      <c r="BI76" s="619"/>
      <c r="BJ76" s="619"/>
      <c r="BK76" s="619"/>
      <c r="BL76" s="620"/>
      <c r="BM76" s="31"/>
      <c r="BN76" s="618"/>
      <c r="BO76" s="619"/>
      <c r="BP76" s="619"/>
      <c r="BQ76" s="624"/>
      <c r="BR76" s="625"/>
      <c r="BS76" s="334"/>
      <c r="BT76" s="470"/>
      <c r="BU76" s="619"/>
      <c r="BV76" s="861"/>
      <c r="BW76" s="92"/>
      <c r="BX76" s="31"/>
      <c r="BY76" s="92"/>
      <c r="BZ76" s="92"/>
      <c r="CA76" s="92"/>
      <c r="CB76" s="92"/>
      <c r="CC76" s="92"/>
      <c r="CD76" s="92"/>
      <c r="CE76" s="92"/>
      <c r="CF76" s="92"/>
      <c r="CG76" s="92"/>
      <c r="CH76" s="92"/>
      <c r="CI76" s="92"/>
      <c r="CJ76" s="31"/>
      <c r="CK76" s="202"/>
      <c r="CM76" s="202"/>
      <c r="CO76" s="202"/>
      <c r="CQ76" s="202"/>
      <c r="CS76" s="634"/>
      <c r="CU76" s="638"/>
      <c r="CV76" s="22"/>
    </row>
    <row r="77" spans="2:100" x14ac:dyDescent="0.25">
      <c r="B77" s="600"/>
      <c r="C77" s="601"/>
      <c r="D77" s="601"/>
      <c r="E77" s="605"/>
      <c r="F77" s="603"/>
      <c r="G77" s="607"/>
      <c r="H77" s="607"/>
      <c r="I77" s="607"/>
      <c r="J77" s="610"/>
      <c r="K77" s="603"/>
      <c r="L77" s="205"/>
      <c r="M77" s="614"/>
      <c r="N77" s="180"/>
      <c r="O77" s="181"/>
      <c r="P77" s="181"/>
      <c r="Q77" s="182"/>
      <c r="R77" s="616"/>
      <c r="S77" s="183"/>
      <c r="T77" s="184"/>
      <c r="U77" s="616"/>
      <c r="V77" s="183"/>
      <c r="W77" s="184"/>
      <c r="X77" s="615"/>
      <c r="Y77" s="183"/>
      <c r="Z77" s="184"/>
      <c r="AA77" s="616"/>
      <c r="AB77" s="183"/>
      <c r="AC77" s="184"/>
      <c r="AD77" s="616"/>
      <c r="AE77" s="183"/>
      <c r="AF77" s="184"/>
      <c r="AG77" s="616"/>
      <c r="AH77" s="183"/>
      <c r="AI77" s="184"/>
      <c r="AJ77" s="616"/>
      <c r="AK77" s="183"/>
      <c r="AL77" s="184"/>
      <c r="AM77" s="616"/>
      <c r="AN77" s="183"/>
      <c r="AO77" s="184"/>
      <c r="AP77" s="616"/>
      <c r="AQ77" s="183"/>
      <c r="AR77" s="184"/>
      <c r="AS77" s="616"/>
      <c r="AT77" s="183"/>
      <c r="AU77" s="184"/>
      <c r="AV77" s="616"/>
      <c r="AW77" s="183"/>
      <c r="AX77" s="184"/>
      <c r="AY77" s="616"/>
      <c r="AZ77" s="183"/>
      <c r="BA77" s="184"/>
      <c r="BB77" s="617"/>
      <c r="BC77" s="185"/>
      <c r="BD77" s="642"/>
      <c r="BE77" s="211"/>
      <c r="BF77" s="31"/>
      <c r="BG77" s="618"/>
      <c r="BH77" s="619"/>
      <c r="BI77" s="619"/>
      <c r="BJ77" s="619"/>
      <c r="BK77" s="619"/>
      <c r="BL77" s="620"/>
      <c r="BM77" s="31"/>
      <c r="BN77" s="618"/>
      <c r="BO77" s="619"/>
      <c r="BP77" s="619"/>
      <c r="BQ77" s="624"/>
      <c r="BR77" s="625"/>
      <c r="BS77" s="334"/>
      <c r="BT77" s="470"/>
      <c r="BU77" s="619"/>
      <c r="BV77" s="861"/>
      <c r="BW77" s="92"/>
      <c r="BX77" s="31"/>
      <c r="BY77" s="92"/>
      <c r="BZ77" s="92"/>
      <c r="CA77" s="92"/>
      <c r="CB77" s="92"/>
      <c r="CC77" s="92"/>
      <c r="CD77" s="92"/>
      <c r="CE77" s="92"/>
      <c r="CF77" s="92"/>
      <c r="CG77" s="92"/>
      <c r="CH77" s="92"/>
      <c r="CI77" s="92"/>
      <c r="CJ77" s="31"/>
      <c r="CK77" s="202"/>
      <c r="CM77" s="202"/>
      <c r="CO77" s="202"/>
      <c r="CQ77" s="202"/>
      <c r="CS77" s="634"/>
      <c r="CU77" s="638"/>
      <c r="CV77" s="22"/>
    </row>
    <row r="78" spans="2:100" x14ac:dyDescent="0.25">
      <c r="B78" s="600"/>
      <c r="C78" s="601"/>
      <c r="D78" s="601"/>
      <c r="E78" s="605"/>
      <c r="F78" s="603"/>
      <c r="G78" s="607"/>
      <c r="H78" s="607"/>
      <c r="I78" s="607"/>
      <c r="J78" s="612"/>
      <c r="K78" s="603"/>
      <c r="L78" s="205"/>
      <c r="M78" s="614"/>
      <c r="N78" s="180"/>
      <c r="O78" s="181"/>
      <c r="P78" s="181"/>
      <c r="Q78" s="182"/>
      <c r="R78" s="616"/>
      <c r="S78" s="183"/>
      <c r="T78" s="184"/>
      <c r="U78" s="616"/>
      <c r="V78" s="183"/>
      <c r="W78" s="184"/>
      <c r="X78" s="615"/>
      <c r="Y78" s="183"/>
      <c r="Z78" s="184"/>
      <c r="AA78" s="616"/>
      <c r="AB78" s="183"/>
      <c r="AC78" s="184"/>
      <c r="AD78" s="616"/>
      <c r="AE78" s="183"/>
      <c r="AF78" s="184"/>
      <c r="AG78" s="616"/>
      <c r="AH78" s="183"/>
      <c r="AI78" s="184"/>
      <c r="AJ78" s="616"/>
      <c r="AK78" s="183"/>
      <c r="AL78" s="184"/>
      <c r="AM78" s="616"/>
      <c r="AN78" s="183"/>
      <c r="AO78" s="184"/>
      <c r="AP78" s="616"/>
      <c r="AQ78" s="183"/>
      <c r="AR78" s="184"/>
      <c r="AS78" s="616"/>
      <c r="AT78" s="183"/>
      <c r="AU78" s="184"/>
      <c r="AV78" s="616"/>
      <c r="AW78" s="183"/>
      <c r="AX78" s="184"/>
      <c r="AY78" s="616"/>
      <c r="AZ78" s="183"/>
      <c r="BA78" s="184"/>
      <c r="BB78" s="617"/>
      <c r="BC78" s="185"/>
      <c r="BD78" s="642"/>
      <c r="BE78" s="211"/>
      <c r="BF78" s="31"/>
      <c r="BG78" s="618"/>
      <c r="BH78" s="619"/>
      <c r="BI78" s="619"/>
      <c r="BJ78" s="619"/>
      <c r="BK78" s="619"/>
      <c r="BL78" s="620"/>
      <c r="BM78" s="31"/>
      <c r="BN78" s="618"/>
      <c r="BO78" s="619"/>
      <c r="BP78" s="619"/>
      <c r="BQ78" s="624"/>
      <c r="BR78" s="625"/>
      <c r="BS78" s="334"/>
      <c r="BT78" s="470"/>
      <c r="BU78" s="619"/>
      <c r="BV78" s="861"/>
      <c r="BW78" s="92"/>
      <c r="BX78" s="31"/>
      <c r="BY78" s="92"/>
      <c r="BZ78" s="92"/>
      <c r="CA78" s="92"/>
      <c r="CB78" s="92"/>
      <c r="CC78" s="92"/>
      <c r="CD78" s="92"/>
      <c r="CE78" s="92"/>
      <c r="CF78" s="92"/>
      <c r="CG78" s="92"/>
      <c r="CH78" s="92"/>
      <c r="CI78" s="92"/>
      <c r="CJ78" s="31"/>
      <c r="CK78" s="202"/>
      <c r="CM78" s="202"/>
      <c r="CO78" s="202"/>
      <c r="CQ78" s="202"/>
      <c r="CS78" s="634"/>
      <c r="CU78" s="638"/>
      <c r="CV78" s="22"/>
    </row>
    <row r="79" spans="2:100" x14ac:dyDescent="0.25">
      <c r="B79" s="600"/>
      <c r="C79" s="601"/>
      <c r="D79" s="601"/>
      <c r="E79" s="605"/>
      <c r="F79" s="603"/>
      <c r="G79" s="607"/>
      <c r="H79" s="607"/>
      <c r="I79" s="607"/>
      <c r="J79" s="612"/>
      <c r="K79" s="603"/>
      <c r="L79" s="205"/>
      <c r="M79" s="614"/>
      <c r="N79" s="180"/>
      <c r="O79" s="181"/>
      <c r="P79" s="181"/>
      <c r="Q79" s="182"/>
      <c r="R79" s="616"/>
      <c r="S79" s="183"/>
      <c r="T79" s="184"/>
      <c r="U79" s="616"/>
      <c r="V79" s="183"/>
      <c r="W79" s="184"/>
      <c r="X79" s="615"/>
      <c r="Y79" s="183"/>
      <c r="Z79" s="184"/>
      <c r="AA79" s="616"/>
      <c r="AB79" s="183"/>
      <c r="AC79" s="184"/>
      <c r="AD79" s="616"/>
      <c r="AE79" s="183"/>
      <c r="AF79" s="184"/>
      <c r="AG79" s="616"/>
      <c r="AH79" s="183"/>
      <c r="AI79" s="184"/>
      <c r="AJ79" s="616"/>
      <c r="AK79" s="183"/>
      <c r="AL79" s="184"/>
      <c r="AM79" s="616"/>
      <c r="AN79" s="183"/>
      <c r="AO79" s="184"/>
      <c r="AP79" s="616"/>
      <c r="AQ79" s="183"/>
      <c r="AR79" s="184"/>
      <c r="AS79" s="616"/>
      <c r="AT79" s="183"/>
      <c r="AU79" s="184"/>
      <c r="AV79" s="616"/>
      <c r="AW79" s="183"/>
      <c r="AX79" s="184"/>
      <c r="AY79" s="616"/>
      <c r="AZ79" s="183"/>
      <c r="BA79" s="184"/>
      <c r="BB79" s="617"/>
      <c r="BC79" s="185"/>
      <c r="BD79" s="642"/>
      <c r="BE79" s="211"/>
      <c r="BF79" s="31"/>
      <c r="BG79" s="618"/>
      <c r="BH79" s="619"/>
      <c r="BI79" s="619"/>
      <c r="BJ79" s="619"/>
      <c r="BK79" s="619"/>
      <c r="BL79" s="620"/>
      <c r="BM79" s="31"/>
      <c r="BN79" s="618"/>
      <c r="BO79" s="619"/>
      <c r="BP79" s="619"/>
      <c r="BQ79" s="624"/>
      <c r="BR79" s="625"/>
      <c r="BS79" s="334"/>
      <c r="BT79" s="470"/>
      <c r="BU79" s="619"/>
      <c r="BV79" s="861"/>
      <c r="BW79" s="92"/>
      <c r="BX79" s="31"/>
      <c r="BY79" s="92"/>
      <c r="BZ79" s="92"/>
      <c r="CA79" s="92"/>
      <c r="CB79" s="92"/>
      <c r="CC79" s="92"/>
      <c r="CD79" s="92"/>
      <c r="CE79" s="92"/>
      <c r="CF79" s="92"/>
      <c r="CG79" s="92"/>
      <c r="CH79" s="92"/>
      <c r="CI79" s="92"/>
      <c r="CJ79" s="31"/>
      <c r="CK79" s="202"/>
      <c r="CM79" s="202"/>
      <c r="CO79" s="202"/>
      <c r="CQ79" s="202"/>
      <c r="CS79" s="634"/>
      <c r="CU79" s="638"/>
      <c r="CV79" s="22"/>
    </row>
    <row r="80" spans="2:100" x14ac:dyDescent="0.25">
      <c r="B80" s="600"/>
      <c r="C80" s="601"/>
      <c r="D80" s="601"/>
      <c r="E80" s="605"/>
      <c r="F80" s="603"/>
      <c r="G80" s="607"/>
      <c r="H80" s="607"/>
      <c r="I80" s="607"/>
      <c r="J80" s="610"/>
      <c r="K80" s="603"/>
      <c r="L80" s="205"/>
      <c r="M80" s="614"/>
      <c r="N80" s="180"/>
      <c r="O80" s="181"/>
      <c r="P80" s="181"/>
      <c r="Q80" s="182"/>
      <c r="R80" s="616"/>
      <c r="S80" s="183"/>
      <c r="T80" s="184"/>
      <c r="U80" s="616"/>
      <c r="V80" s="183"/>
      <c r="W80" s="184"/>
      <c r="X80" s="615"/>
      <c r="Y80" s="183"/>
      <c r="Z80" s="184"/>
      <c r="AA80" s="616"/>
      <c r="AB80" s="183"/>
      <c r="AC80" s="184"/>
      <c r="AD80" s="616"/>
      <c r="AE80" s="183"/>
      <c r="AF80" s="184"/>
      <c r="AG80" s="616"/>
      <c r="AH80" s="183"/>
      <c r="AI80" s="184"/>
      <c r="AJ80" s="616"/>
      <c r="AK80" s="183"/>
      <c r="AL80" s="184"/>
      <c r="AM80" s="616"/>
      <c r="AN80" s="183"/>
      <c r="AO80" s="184"/>
      <c r="AP80" s="616"/>
      <c r="AQ80" s="183"/>
      <c r="AR80" s="184"/>
      <c r="AS80" s="616"/>
      <c r="AT80" s="183"/>
      <c r="AU80" s="184"/>
      <c r="AV80" s="616"/>
      <c r="AW80" s="183"/>
      <c r="AX80" s="184"/>
      <c r="AY80" s="616"/>
      <c r="AZ80" s="183"/>
      <c r="BA80" s="184"/>
      <c r="BB80" s="617"/>
      <c r="BC80" s="185"/>
      <c r="BD80" s="642"/>
      <c r="BE80" s="211"/>
      <c r="BF80" s="31"/>
      <c r="BG80" s="618"/>
      <c r="BH80" s="619"/>
      <c r="BI80" s="619"/>
      <c r="BJ80" s="619"/>
      <c r="BK80" s="619"/>
      <c r="BL80" s="620"/>
      <c r="BM80" s="31"/>
      <c r="BN80" s="618"/>
      <c r="BO80" s="619"/>
      <c r="BP80" s="619"/>
      <c r="BQ80" s="624"/>
      <c r="BR80" s="625"/>
      <c r="BS80" s="334"/>
      <c r="BT80" s="470"/>
      <c r="BU80" s="619"/>
      <c r="BV80" s="861"/>
      <c r="BW80" s="92"/>
      <c r="BX80" s="31"/>
      <c r="BY80" s="92"/>
      <c r="BZ80" s="92"/>
      <c r="CA80" s="92"/>
      <c r="CB80" s="92"/>
      <c r="CC80" s="92"/>
      <c r="CD80" s="92"/>
      <c r="CE80" s="92"/>
      <c r="CF80" s="92"/>
      <c r="CG80" s="92"/>
      <c r="CH80" s="92"/>
      <c r="CI80" s="92"/>
      <c r="CJ80" s="31"/>
      <c r="CK80" s="202"/>
      <c r="CM80" s="202"/>
      <c r="CO80" s="202"/>
      <c r="CQ80" s="202"/>
      <c r="CS80" s="634"/>
      <c r="CU80" s="638"/>
      <c r="CV80" s="22"/>
    </row>
    <row r="81" spans="2:100" x14ac:dyDescent="0.25">
      <c r="B81" s="600"/>
      <c r="C81" s="601"/>
      <c r="D81" s="601"/>
      <c r="E81" s="605"/>
      <c r="F81" s="603"/>
      <c r="G81" s="607"/>
      <c r="H81" s="607"/>
      <c r="I81" s="607"/>
      <c r="J81" s="610"/>
      <c r="K81" s="603"/>
      <c r="L81" s="205"/>
      <c r="M81" s="614"/>
      <c r="N81" s="180"/>
      <c r="O81" s="181"/>
      <c r="P81" s="181"/>
      <c r="Q81" s="182"/>
      <c r="R81" s="616"/>
      <c r="S81" s="183"/>
      <c r="T81" s="184"/>
      <c r="U81" s="616"/>
      <c r="V81" s="183"/>
      <c r="W81" s="184"/>
      <c r="X81" s="615"/>
      <c r="Y81" s="183"/>
      <c r="Z81" s="184"/>
      <c r="AA81" s="616"/>
      <c r="AB81" s="183"/>
      <c r="AC81" s="184"/>
      <c r="AD81" s="616"/>
      <c r="AE81" s="183"/>
      <c r="AF81" s="184"/>
      <c r="AG81" s="616"/>
      <c r="AH81" s="183"/>
      <c r="AI81" s="184"/>
      <c r="AJ81" s="616"/>
      <c r="AK81" s="183"/>
      <c r="AL81" s="184"/>
      <c r="AM81" s="616"/>
      <c r="AN81" s="183"/>
      <c r="AO81" s="184"/>
      <c r="AP81" s="616"/>
      <c r="AQ81" s="183"/>
      <c r="AR81" s="184"/>
      <c r="AS81" s="616"/>
      <c r="AT81" s="183"/>
      <c r="AU81" s="184"/>
      <c r="AV81" s="616"/>
      <c r="AW81" s="183"/>
      <c r="AX81" s="184"/>
      <c r="AY81" s="616"/>
      <c r="AZ81" s="183"/>
      <c r="BA81" s="184"/>
      <c r="BB81" s="617"/>
      <c r="BC81" s="185"/>
      <c r="BD81" s="642"/>
      <c r="BE81" s="211"/>
      <c r="BF81" s="31"/>
      <c r="BG81" s="618"/>
      <c r="BH81" s="619"/>
      <c r="BI81" s="619"/>
      <c r="BJ81" s="619"/>
      <c r="BK81" s="619"/>
      <c r="BL81" s="620"/>
      <c r="BM81" s="31"/>
      <c r="BN81" s="618"/>
      <c r="BO81" s="619"/>
      <c r="BP81" s="619"/>
      <c r="BQ81" s="624"/>
      <c r="BR81" s="625"/>
      <c r="BS81" s="334"/>
      <c r="BT81" s="470"/>
      <c r="BU81" s="619"/>
      <c r="BV81" s="861"/>
      <c r="BW81" s="92"/>
      <c r="BX81" s="31"/>
      <c r="BY81" s="92"/>
      <c r="BZ81" s="92"/>
      <c r="CA81" s="92"/>
      <c r="CB81" s="92"/>
      <c r="CC81" s="92"/>
      <c r="CD81" s="92"/>
      <c r="CE81" s="92"/>
      <c r="CF81" s="92"/>
      <c r="CG81" s="92"/>
      <c r="CH81" s="92"/>
      <c r="CI81" s="92"/>
      <c r="CJ81" s="31"/>
      <c r="CK81" s="202"/>
      <c r="CM81" s="202"/>
      <c r="CO81" s="202"/>
      <c r="CQ81" s="202"/>
      <c r="CS81" s="634"/>
      <c r="CU81" s="638"/>
      <c r="CV81" s="22"/>
    </row>
    <row r="82" spans="2:100" x14ac:dyDescent="0.25">
      <c r="B82" s="600"/>
      <c r="C82" s="601"/>
      <c r="D82" s="601"/>
      <c r="E82" s="605"/>
      <c r="F82" s="603"/>
      <c r="G82" s="607"/>
      <c r="H82" s="607"/>
      <c r="I82" s="607"/>
      <c r="J82" s="610"/>
      <c r="K82" s="603"/>
      <c r="L82" s="205"/>
      <c r="M82" s="614"/>
      <c r="N82" s="180"/>
      <c r="O82" s="181"/>
      <c r="P82" s="181"/>
      <c r="Q82" s="182"/>
      <c r="R82" s="616"/>
      <c r="S82" s="183"/>
      <c r="T82" s="184"/>
      <c r="U82" s="616"/>
      <c r="V82" s="183"/>
      <c r="W82" s="184"/>
      <c r="X82" s="615"/>
      <c r="Y82" s="183"/>
      <c r="Z82" s="184"/>
      <c r="AA82" s="616"/>
      <c r="AB82" s="183"/>
      <c r="AC82" s="184"/>
      <c r="AD82" s="616"/>
      <c r="AE82" s="183"/>
      <c r="AF82" s="184"/>
      <c r="AG82" s="616"/>
      <c r="AH82" s="183"/>
      <c r="AI82" s="184"/>
      <c r="AJ82" s="616"/>
      <c r="AK82" s="183"/>
      <c r="AL82" s="184"/>
      <c r="AM82" s="616"/>
      <c r="AN82" s="183"/>
      <c r="AO82" s="184"/>
      <c r="AP82" s="616"/>
      <c r="AQ82" s="183"/>
      <c r="AR82" s="184"/>
      <c r="AS82" s="616"/>
      <c r="AT82" s="183"/>
      <c r="AU82" s="184"/>
      <c r="AV82" s="616"/>
      <c r="AW82" s="183"/>
      <c r="AX82" s="184"/>
      <c r="AY82" s="616"/>
      <c r="AZ82" s="183"/>
      <c r="BA82" s="184"/>
      <c r="BB82" s="617"/>
      <c r="BC82" s="185"/>
      <c r="BD82" s="642"/>
      <c r="BE82" s="211"/>
      <c r="BF82" s="31"/>
      <c r="BG82" s="618"/>
      <c r="BH82" s="619"/>
      <c r="BI82" s="619"/>
      <c r="BJ82" s="619"/>
      <c r="BK82" s="619"/>
      <c r="BL82" s="620"/>
      <c r="BM82" s="31"/>
      <c r="BN82" s="618"/>
      <c r="BO82" s="619"/>
      <c r="BP82" s="619"/>
      <c r="BQ82" s="624"/>
      <c r="BR82" s="625"/>
      <c r="BS82" s="334"/>
      <c r="BT82" s="470"/>
      <c r="BU82" s="619"/>
      <c r="BV82" s="861"/>
      <c r="BW82" s="92"/>
      <c r="BX82" s="31"/>
      <c r="BY82" s="92"/>
      <c r="BZ82" s="92"/>
      <c r="CA82" s="92"/>
      <c r="CB82" s="92"/>
      <c r="CC82" s="92"/>
      <c r="CD82" s="92"/>
      <c r="CE82" s="92"/>
      <c r="CF82" s="92"/>
      <c r="CG82" s="92"/>
      <c r="CH82" s="92"/>
      <c r="CI82" s="92"/>
      <c r="CJ82" s="31"/>
      <c r="CK82" s="202"/>
      <c r="CM82" s="202"/>
      <c r="CO82" s="202"/>
      <c r="CQ82" s="202"/>
      <c r="CS82" s="634"/>
      <c r="CU82" s="638"/>
      <c r="CV82" s="22"/>
    </row>
    <row r="83" spans="2:100" x14ac:dyDescent="0.25">
      <c r="B83" s="600"/>
      <c r="C83" s="601"/>
      <c r="D83" s="601"/>
      <c r="E83" s="605"/>
      <c r="F83" s="603"/>
      <c r="G83" s="607"/>
      <c r="H83" s="607"/>
      <c r="I83" s="607"/>
      <c r="J83" s="610"/>
      <c r="K83" s="603"/>
      <c r="L83" s="205"/>
      <c r="M83" s="614"/>
      <c r="N83" s="180"/>
      <c r="O83" s="181"/>
      <c r="P83" s="181"/>
      <c r="Q83" s="182"/>
      <c r="R83" s="616"/>
      <c r="S83" s="183"/>
      <c r="T83" s="184"/>
      <c r="U83" s="616"/>
      <c r="V83" s="183"/>
      <c r="W83" s="184"/>
      <c r="X83" s="615"/>
      <c r="Y83" s="183"/>
      <c r="Z83" s="184"/>
      <c r="AA83" s="616"/>
      <c r="AB83" s="183"/>
      <c r="AC83" s="184"/>
      <c r="AD83" s="616"/>
      <c r="AE83" s="183"/>
      <c r="AF83" s="184"/>
      <c r="AG83" s="616"/>
      <c r="AH83" s="183"/>
      <c r="AI83" s="184"/>
      <c r="AJ83" s="616"/>
      <c r="AK83" s="183"/>
      <c r="AL83" s="184"/>
      <c r="AM83" s="616"/>
      <c r="AN83" s="183"/>
      <c r="AO83" s="184"/>
      <c r="AP83" s="616"/>
      <c r="AQ83" s="183"/>
      <c r="AR83" s="184"/>
      <c r="AS83" s="616"/>
      <c r="AT83" s="183"/>
      <c r="AU83" s="184"/>
      <c r="AV83" s="616"/>
      <c r="AW83" s="183"/>
      <c r="AX83" s="184"/>
      <c r="AY83" s="616"/>
      <c r="AZ83" s="183"/>
      <c r="BA83" s="184"/>
      <c r="BB83" s="617"/>
      <c r="BC83" s="185"/>
      <c r="BD83" s="642"/>
      <c r="BE83" s="211"/>
      <c r="BF83" s="31"/>
      <c r="BG83" s="618"/>
      <c r="BH83" s="619"/>
      <c r="BI83" s="619"/>
      <c r="BJ83" s="619"/>
      <c r="BK83" s="619"/>
      <c r="BL83" s="620"/>
      <c r="BM83" s="31"/>
      <c r="BN83" s="618"/>
      <c r="BO83" s="619"/>
      <c r="BP83" s="619"/>
      <c r="BQ83" s="624"/>
      <c r="BR83" s="625"/>
      <c r="BS83" s="334"/>
      <c r="BT83" s="470"/>
      <c r="BU83" s="619"/>
      <c r="BV83" s="861"/>
      <c r="BW83" s="92"/>
      <c r="BX83" s="31"/>
      <c r="BY83" s="92"/>
      <c r="BZ83" s="92"/>
      <c r="CA83" s="92"/>
      <c r="CB83" s="92"/>
      <c r="CC83" s="92"/>
      <c r="CD83" s="92"/>
      <c r="CE83" s="92"/>
      <c r="CF83" s="92"/>
      <c r="CG83" s="92"/>
      <c r="CH83" s="92"/>
      <c r="CI83" s="92"/>
      <c r="CJ83" s="31"/>
      <c r="CK83" s="202"/>
      <c r="CM83" s="202"/>
      <c r="CO83" s="202"/>
      <c r="CQ83" s="202"/>
      <c r="CS83" s="634"/>
      <c r="CU83" s="638"/>
      <c r="CV83" s="22"/>
    </row>
    <row r="84" spans="2:100" x14ac:dyDescent="0.25">
      <c r="B84" s="600"/>
      <c r="C84" s="601"/>
      <c r="D84" s="601"/>
      <c r="E84" s="605"/>
      <c r="F84" s="603"/>
      <c r="G84" s="607"/>
      <c r="H84" s="607"/>
      <c r="I84" s="607"/>
      <c r="J84" s="610"/>
      <c r="K84" s="603"/>
      <c r="L84" s="205"/>
      <c r="M84" s="614"/>
      <c r="N84" s="180"/>
      <c r="O84" s="181"/>
      <c r="P84" s="181"/>
      <c r="Q84" s="182"/>
      <c r="R84" s="616"/>
      <c r="S84" s="183"/>
      <c r="T84" s="184"/>
      <c r="U84" s="616"/>
      <c r="V84" s="183"/>
      <c r="W84" s="184"/>
      <c r="X84" s="615"/>
      <c r="Y84" s="183"/>
      <c r="Z84" s="184"/>
      <c r="AA84" s="616"/>
      <c r="AB84" s="183"/>
      <c r="AC84" s="184"/>
      <c r="AD84" s="616"/>
      <c r="AE84" s="183"/>
      <c r="AF84" s="184"/>
      <c r="AG84" s="616"/>
      <c r="AH84" s="183"/>
      <c r="AI84" s="184"/>
      <c r="AJ84" s="616"/>
      <c r="AK84" s="183"/>
      <c r="AL84" s="184"/>
      <c r="AM84" s="616"/>
      <c r="AN84" s="183"/>
      <c r="AO84" s="184"/>
      <c r="AP84" s="616"/>
      <c r="AQ84" s="183"/>
      <c r="AR84" s="184"/>
      <c r="AS84" s="616"/>
      <c r="AT84" s="183"/>
      <c r="AU84" s="184"/>
      <c r="AV84" s="616"/>
      <c r="AW84" s="183"/>
      <c r="AX84" s="184"/>
      <c r="AY84" s="616"/>
      <c r="AZ84" s="183"/>
      <c r="BA84" s="184"/>
      <c r="BB84" s="617"/>
      <c r="BC84" s="185"/>
      <c r="BD84" s="642"/>
      <c r="BE84" s="211"/>
      <c r="BF84" s="31"/>
      <c r="BG84" s="618"/>
      <c r="BH84" s="619"/>
      <c r="BI84" s="619"/>
      <c r="BJ84" s="619"/>
      <c r="BK84" s="619"/>
      <c r="BL84" s="620"/>
      <c r="BM84" s="31"/>
      <c r="BN84" s="618"/>
      <c r="BO84" s="619"/>
      <c r="BP84" s="619"/>
      <c r="BQ84" s="624"/>
      <c r="BR84" s="625"/>
      <c r="BS84" s="334"/>
      <c r="BT84" s="470"/>
      <c r="BU84" s="619"/>
      <c r="BV84" s="861"/>
      <c r="BW84" s="92"/>
      <c r="BX84" s="31"/>
      <c r="BY84" s="92"/>
      <c r="BZ84" s="92"/>
      <c r="CA84" s="92"/>
      <c r="CB84" s="92"/>
      <c r="CC84" s="92"/>
      <c r="CD84" s="92"/>
      <c r="CE84" s="92"/>
      <c r="CF84" s="92"/>
      <c r="CG84" s="92"/>
      <c r="CH84" s="92"/>
      <c r="CI84" s="92"/>
      <c r="CJ84" s="31"/>
      <c r="CK84" s="202"/>
      <c r="CM84" s="202"/>
      <c r="CO84" s="202"/>
      <c r="CQ84" s="202"/>
      <c r="CS84" s="634"/>
      <c r="CU84" s="638"/>
      <c r="CV84" s="22"/>
    </row>
    <row r="85" spans="2:100" x14ac:dyDescent="0.25">
      <c r="B85" s="600"/>
      <c r="C85" s="601"/>
      <c r="D85" s="601"/>
      <c r="E85" s="605"/>
      <c r="F85" s="603"/>
      <c r="G85" s="607"/>
      <c r="H85" s="607"/>
      <c r="I85" s="607"/>
      <c r="J85" s="610"/>
      <c r="K85" s="603"/>
      <c r="L85" s="205"/>
      <c r="M85" s="614"/>
      <c r="N85" s="180"/>
      <c r="O85" s="181"/>
      <c r="P85" s="181"/>
      <c r="Q85" s="182"/>
      <c r="R85" s="616"/>
      <c r="S85" s="183"/>
      <c r="T85" s="184"/>
      <c r="U85" s="616"/>
      <c r="V85" s="183"/>
      <c r="W85" s="184"/>
      <c r="X85" s="615"/>
      <c r="Y85" s="183"/>
      <c r="Z85" s="184"/>
      <c r="AA85" s="616"/>
      <c r="AB85" s="183"/>
      <c r="AC85" s="184"/>
      <c r="AD85" s="616"/>
      <c r="AE85" s="183"/>
      <c r="AF85" s="184"/>
      <c r="AG85" s="616"/>
      <c r="AH85" s="183"/>
      <c r="AI85" s="184"/>
      <c r="AJ85" s="616"/>
      <c r="AK85" s="183"/>
      <c r="AL85" s="184"/>
      <c r="AM85" s="616"/>
      <c r="AN85" s="183"/>
      <c r="AO85" s="184"/>
      <c r="AP85" s="616"/>
      <c r="AQ85" s="183"/>
      <c r="AR85" s="184"/>
      <c r="AS85" s="616"/>
      <c r="AT85" s="183"/>
      <c r="AU85" s="184"/>
      <c r="AV85" s="616"/>
      <c r="AW85" s="183"/>
      <c r="AX85" s="184"/>
      <c r="AY85" s="616"/>
      <c r="AZ85" s="183"/>
      <c r="BA85" s="184"/>
      <c r="BB85" s="617"/>
      <c r="BC85" s="185"/>
      <c r="BD85" s="642"/>
      <c r="BE85" s="211"/>
      <c r="BF85" s="31"/>
      <c r="BG85" s="618"/>
      <c r="BH85" s="619"/>
      <c r="BI85" s="619"/>
      <c r="BJ85" s="619"/>
      <c r="BK85" s="619"/>
      <c r="BL85" s="620"/>
      <c r="BM85" s="31"/>
      <c r="BN85" s="618"/>
      <c r="BO85" s="619"/>
      <c r="BP85" s="619"/>
      <c r="BQ85" s="624"/>
      <c r="BR85" s="625"/>
      <c r="BS85" s="334"/>
      <c r="BT85" s="470"/>
      <c r="BU85" s="619"/>
      <c r="BV85" s="861"/>
      <c r="BW85" s="92"/>
      <c r="BX85" s="31"/>
      <c r="BY85" s="92"/>
      <c r="BZ85" s="92"/>
      <c r="CA85" s="92"/>
      <c r="CB85" s="92"/>
      <c r="CC85" s="92"/>
      <c r="CD85" s="92"/>
      <c r="CE85" s="92"/>
      <c r="CF85" s="92"/>
      <c r="CG85" s="92"/>
      <c r="CH85" s="92"/>
      <c r="CI85" s="92"/>
      <c r="CJ85" s="31"/>
      <c r="CK85" s="202"/>
      <c r="CM85" s="202"/>
      <c r="CO85" s="202"/>
      <c r="CQ85" s="202"/>
      <c r="CS85" s="634"/>
      <c r="CU85" s="638"/>
      <c r="CV85" s="22"/>
    </row>
    <row r="86" spans="2:100" x14ac:dyDescent="0.25">
      <c r="B86" s="600"/>
      <c r="C86" s="601"/>
      <c r="D86" s="601"/>
      <c r="E86" s="605"/>
      <c r="F86" s="603"/>
      <c r="G86" s="607"/>
      <c r="H86" s="607"/>
      <c r="I86" s="607"/>
      <c r="J86" s="610"/>
      <c r="K86" s="603"/>
      <c r="L86" s="205"/>
      <c r="M86" s="614"/>
      <c r="N86" s="180"/>
      <c r="O86" s="181"/>
      <c r="P86" s="181"/>
      <c r="Q86" s="182"/>
      <c r="R86" s="616"/>
      <c r="S86" s="183"/>
      <c r="T86" s="184"/>
      <c r="U86" s="616"/>
      <c r="V86" s="183"/>
      <c r="W86" s="184"/>
      <c r="X86" s="615"/>
      <c r="Y86" s="183"/>
      <c r="Z86" s="184"/>
      <c r="AA86" s="616"/>
      <c r="AB86" s="183"/>
      <c r="AC86" s="184"/>
      <c r="AD86" s="616"/>
      <c r="AE86" s="183"/>
      <c r="AF86" s="184"/>
      <c r="AG86" s="616"/>
      <c r="AH86" s="183"/>
      <c r="AI86" s="184"/>
      <c r="AJ86" s="616"/>
      <c r="AK86" s="183"/>
      <c r="AL86" s="184"/>
      <c r="AM86" s="616"/>
      <c r="AN86" s="183"/>
      <c r="AO86" s="184"/>
      <c r="AP86" s="616"/>
      <c r="AQ86" s="183"/>
      <c r="AR86" s="184"/>
      <c r="AS86" s="616"/>
      <c r="AT86" s="183"/>
      <c r="AU86" s="184"/>
      <c r="AV86" s="616"/>
      <c r="AW86" s="183"/>
      <c r="AX86" s="184"/>
      <c r="AY86" s="616"/>
      <c r="AZ86" s="183"/>
      <c r="BA86" s="184"/>
      <c r="BB86" s="617"/>
      <c r="BC86" s="185"/>
      <c r="BD86" s="642"/>
      <c r="BE86" s="211"/>
      <c r="BF86" s="31"/>
      <c r="BG86" s="618"/>
      <c r="BH86" s="619"/>
      <c r="BI86" s="619"/>
      <c r="BJ86" s="619"/>
      <c r="BK86" s="619"/>
      <c r="BL86" s="620"/>
      <c r="BM86" s="31"/>
      <c r="BN86" s="618"/>
      <c r="BO86" s="619"/>
      <c r="BP86" s="619"/>
      <c r="BQ86" s="624"/>
      <c r="BR86" s="625"/>
      <c r="BS86" s="334"/>
      <c r="BT86" s="470"/>
      <c r="BU86" s="619"/>
      <c r="BV86" s="861"/>
      <c r="BW86" s="92"/>
      <c r="BX86" s="31"/>
      <c r="BY86" s="92"/>
      <c r="BZ86" s="92"/>
      <c r="CA86" s="92"/>
      <c r="CB86" s="92"/>
      <c r="CC86" s="92"/>
      <c r="CD86" s="92"/>
      <c r="CE86" s="92"/>
      <c r="CF86" s="92"/>
      <c r="CG86" s="92"/>
      <c r="CH86" s="92"/>
      <c r="CI86" s="92"/>
      <c r="CJ86" s="31"/>
      <c r="CK86" s="202"/>
      <c r="CM86" s="202"/>
      <c r="CO86" s="202"/>
      <c r="CQ86" s="202"/>
      <c r="CS86" s="634"/>
      <c r="CU86" s="638"/>
      <c r="CV86" s="22"/>
    </row>
    <row r="87" spans="2:100" x14ac:dyDescent="0.25">
      <c r="B87" s="600"/>
      <c r="C87" s="601"/>
      <c r="D87" s="601"/>
      <c r="E87" s="605"/>
      <c r="F87" s="603"/>
      <c r="G87" s="607"/>
      <c r="H87" s="607"/>
      <c r="I87" s="607"/>
      <c r="J87" s="610"/>
      <c r="K87" s="603"/>
      <c r="L87" s="205"/>
      <c r="M87" s="614"/>
      <c r="N87" s="180"/>
      <c r="O87" s="181"/>
      <c r="P87" s="181"/>
      <c r="Q87" s="182"/>
      <c r="R87" s="616"/>
      <c r="S87" s="183"/>
      <c r="T87" s="184"/>
      <c r="U87" s="616"/>
      <c r="V87" s="183"/>
      <c r="W87" s="184"/>
      <c r="X87" s="615"/>
      <c r="Y87" s="183"/>
      <c r="Z87" s="184"/>
      <c r="AA87" s="616"/>
      <c r="AB87" s="183"/>
      <c r="AC87" s="184"/>
      <c r="AD87" s="616"/>
      <c r="AE87" s="183"/>
      <c r="AF87" s="184"/>
      <c r="AG87" s="616"/>
      <c r="AH87" s="183"/>
      <c r="AI87" s="184"/>
      <c r="AJ87" s="616"/>
      <c r="AK87" s="183"/>
      <c r="AL87" s="184"/>
      <c r="AM87" s="616"/>
      <c r="AN87" s="183"/>
      <c r="AO87" s="184"/>
      <c r="AP87" s="616"/>
      <c r="AQ87" s="183"/>
      <c r="AR87" s="184"/>
      <c r="AS87" s="616"/>
      <c r="AT87" s="183"/>
      <c r="AU87" s="184"/>
      <c r="AV87" s="616"/>
      <c r="AW87" s="183"/>
      <c r="AX87" s="184"/>
      <c r="AY87" s="616"/>
      <c r="AZ87" s="183"/>
      <c r="BA87" s="184"/>
      <c r="BB87" s="617"/>
      <c r="BC87" s="185"/>
      <c r="BD87" s="642"/>
      <c r="BE87" s="211"/>
      <c r="BF87" s="31"/>
      <c r="BG87" s="618"/>
      <c r="BH87" s="619"/>
      <c r="BI87" s="619"/>
      <c r="BJ87" s="619"/>
      <c r="BK87" s="619"/>
      <c r="BL87" s="620"/>
      <c r="BM87" s="31"/>
      <c r="BN87" s="618"/>
      <c r="BO87" s="619"/>
      <c r="BP87" s="619"/>
      <c r="BQ87" s="624"/>
      <c r="BR87" s="625"/>
      <c r="BS87" s="334"/>
      <c r="BT87" s="470"/>
      <c r="BU87" s="619"/>
      <c r="BV87" s="861"/>
      <c r="BW87" s="92"/>
      <c r="BX87" s="31"/>
      <c r="BY87" s="92"/>
      <c r="BZ87" s="92"/>
      <c r="CA87" s="92"/>
      <c r="CB87" s="92"/>
      <c r="CC87" s="92"/>
      <c r="CD87" s="92"/>
      <c r="CE87" s="92"/>
      <c r="CF87" s="92"/>
      <c r="CG87" s="92"/>
      <c r="CH87" s="92"/>
      <c r="CI87" s="92"/>
      <c r="CJ87" s="31"/>
      <c r="CK87" s="202"/>
      <c r="CM87" s="202"/>
      <c r="CO87" s="202"/>
      <c r="CQ87" s="202"/>
      <c r="CS87" s="634"/>
      <c r="CU87" s="638"/>
      <c r="CV87" s="22"/>
    </row>
    <row r="88" spans="2:100" x14ac:dyDescent="0.25">
      <c r="B88" s="600"/>
      <c r="C88" s="601"/>
      <c r="D88" s="601"/>
      <c r="E88" s="605"/>
      <c r="F88" s="603"/>
      <c r="G88" s="607"/>
      <c r="H88" s="607"/>
      <c r="I88" s="607"/>
      <c r="J88" s="610"/>
      <c r="K88" s="603"/>
      <c r="L88" s="205"/>
      <c r="M88" s="614"/>
      <c r="N88" s="180"/>
      <c r="O88" s="181"/>
      <c r="P88" s="181"/>
      <c r="Q88" s="182"/>
      <c r="R88" s="616"/>
      <c r="S88" s="183"/>
      <c r="T88" s="184"/>
      <c r="U88" s="616"/>
      <c r="V88" s="183"/>
      <c r="W88" s="184"/>
      <c r="X88" s="615"/>
      <c r="Y88" s="183"/>
      <c r="Z88" s="184"/>
      <c r="AA88" s="616"/>
      <c r="AB88" s="183"/>
      <c r="AC88" s="184"/>
      <c r="AD88" s="616"/>
      <c r="AE88" s="183"/>
      <c r="AF88" s="184"/>
      <c r="AG88" s="616"/>
      <c r="AH88" s="183"/>
      <c r="AI88" s="184"/>
      <c r="AJ88" s="616"/>
      <c r="AK88" s="183"/>
      <c r="AL88" s="184"/>
      <c r="AM88" s="616"/>
      <c r="AN88" s="183"/>
      <c r="AO88" s="184"/>
      <c r="AP88" s="616"/>
      <c r="AQ88" s="183"/>
      <c r="AR88" s="184"/>
      <c r="AS88" s="616"/>
      <c r="AT88" s="183"/>
      <c r="AU88" s="184"/>
      <c r="AV88" s="616"/>
      <c r="AW88" s="183"/>
      <c r="AX88" s="184"/>
      <c r="AY88" s="616"/>
      <c r="AZ88" s="183"/>
      <c r="BA88" s="184"/>
      <c r="BB88" s="617"/>
      <c r="BC88" s="185"/>
      <c r="BD88" s="642"/>
      <c r="BE88" s="211"/>
      <c r="BF88" s="31"/>
      <c r="BG88" s="618"/>
      <c r="BH88" s="619"/>
      <c r="BI88" s="619"/>
      <c r="BJ88" s="619"/>
      <c r="BK88" s="619"/>
      <c r="BL88" s="620"/>
      <c r="BM88" s="31"/>
      <c r="BN88" s="618"/>
      <c r="BO88" s="619"/>
      <c r="BP88" s="619"/>
      <c r="BQ88" s="624"/>
      <c r="BR88" s="625"/>
      <c r="BS88" s="334"/>
      <c r="BT88" s="470"/>
      <c r="BU88" s="619"/>
      <c r="BV88" s="861"/>
      <c r="BW88" s="92"/>
      <c r="BX88" s="31"/>
      <c r="BY88" s="92"/>
      <c r="BZ88" s="92"/>
      <c r="CA88" s="92"/>
      <c r="CB88" s="92"/>
      <c r="CC88" s="92"/>
      <c r="CD88" s="92"/>
      <c r="CE88" s="92"/>
      <c r="CF88" s="92"/>
      <c r="CG88" s="92"/>
      <c r="CH88" s="92"/>
      <c r="CI88" s="92"/>
      <c r="CJ88" s="31"/>
      <c r="CK88" s="202"/>
      <c r="CM88" s="202"/>
      <c r="CO88" s="202"/>
      <c r="CQ88" s="202"/>
      <c r="CS88" s="634"/>
      <c r="CU88" s="638"/>
      <c r="CV88" s="22"/>
    </row>
    <row r="89" spans="2:100" x14ac:dyDescent="0.25">
      <c r="B89" s="600"/>
      <c r="C89" s="601"/>
      <c r="D89" s="601"/>
      <c r="E89" s="605"/>
      <c r="F89" s="603"/>
      <c r="G89" s="607"/>
      <c r="H89" s="607"/>
      <c r="I89" s="607"/>
      <c r="J89" s="610"/>
      <c r="K89" s="603"/>
      <c r="L89" s="205"/>
      <c r="M89" s="614"/>
      <c r="N89" s="180"/>
      <c r="O89" s="181"/>
      <c r="P89" s="181"/>
      <c r="Q89" s="182"/>
      <c r="R89" s="616"/>
      <c r="S89" s="183"/>
      <c r="T89" s="184"/>
      <c r="U89" s="616"/>
      <c r="V89" s="183"/>
      <c r="W89" s="184"/>
      <c r="X89" s="615"/>
      <c r="Y89" s="183"/>
      <c r="Z89" s="184"/>
      <c r="AA89" s="616"/>
      <c r="AB89" s="183"/>
      <c r="AC89" s="184"/>
      <c r="AD89" s="616"/>
      <c r="AE89" s="183"/>
      <c r="AF89" s="184"/>
      <c r="AG89" s="616"/>
      <c r="AH89" s="183"/>
      <c r="AI89" s="184"/>
      <c r="AJ89" s="616"/>
      <c r="AK89" s="183"/>
      <c r="AL89" s="184"/>
      <c r="AM89" s="616"/>
      <c r="AN89" s="183"/>
      <c r="AO89" s="184"/>
      <c r="AP89" s="616"/>
      <c r="AQ89" s="183"/>
      <c r="AR89" s="184"/>
      <c r="AS89" s="616"/>
      <c r="AT89" s="183"/>
      <c r="AU89" s="184"/>
      <c r="AV89" s="616"/>
      <c r="AW89" s="183"/>
      <c r="AX89" s="184"/>
      <c r="AY89" s="616"/>
      <c r="AZ89" s="183"/>
      <c r="BA89" s="184"/>
      <c r="BB89" s="617"/>
      <c r="BC89" s="185"/>
      <c r="BD89" s="642"/>
      <c r="BE89" s="211"/>
      <c r="BF89" s="31"/>
      <c r="BG89" s="618"/>
      <c r="BH89" s="619"/>
      <c r="BI89" s="619"/>
      <c r="BJ89" s="619"/>
      <c r="BK89" s="619"/>
      <c r="BL89" s="620"/>
      <c r="BM89" s="31"/>
      <c r="BN89" s="618"/>
      <c r="BO89" s="619"/>
      <c r="BP89" s="619"/>
      <c r="BQ89" s="624"/>
      <c r="BR89" s="625"/>
      <c r="BS89" s="334"/>
      <c r="BT89" s="470"/>
      <c r="BU89" s="619"/>
      <c r="BV89" s="861"/>
      <c r="BW89" s="92"/>
      <c r="BX89" s="31"/>
      <c r="BY89" s="92"/>
      <c r="BZ89" s="92"/>
      <c r="CA89" s="92"/>
      <c r="CB89" s="92"/>
      <c r="CC89" s="92"/>
      <c r="CD89" s="92"/>
      <c r="CE89" s="92"/>
      <c r="CF89" s="92"/>
      <c r="CG89" s="92"/>
      <c r="CH89" s="92"/>
      <c r="CI89" s="92"/>
      <c r="CJ89" s="31"/>
      <c r="CK89" s="202"/>
      <c r="CM89" s="202"/>
      <c r="CO89" s="202"/>
      <c r="CQ89" s="202"/>
      <c r="CS89" s="634"/>
      <c r="CU89" s="638"/>
      <c r="CV89" s="22"/>
    </row>
    <row r="90" spans="2:100" x14ac:dyDescent="0.25">
      <c r="B90" s="600"/>
      <c r="C90" s="601"/>
      <c r="D90" s="601"/>
      <c r="E90" s="605"/>
      <c r="F90" s="603"/>
      <c r="G90" s="607"/>
      <c r="H90" s="607"/>
      <c r="I90" s="607"/>
      <c r="J90" s="610"/>
      <c r="K90" s="603"/>
      <c r="L90" s="205"/>
      <c r="M90" s="614"/>
      <c r="N90" s="180"/>
      <c r="O90" s="181"/>
      <c r="P90" s="181"/>
      <c r="Q90" s="182"/>
      <c r="R90" s="616"/>
      <c r="S90" s="183"/>
      <c r="T90" s="184"/>
      <c r="U90" s="616"/>
      <c r="V90" s="183"/>
      <c r="W90" s="184"/>
      <c r="X90" s="615"/>
      <c r="Y90" s="183"/>
      <c r="Z90" s="184"/>
      <c r="AA90" s="616"/>
      <c r="AB90" s="183"/>
      <c r="AC90" s="184"/>
      <c r="AD90" s="616"/>
      <c r="AE90" s="183"/>
      <c r="AF90" s="184"/>
      <c r="AG90" s="616"/>
      <c r="AH90" s="183"/>
      <c r="AI90" s="184"/>
      <c r="AJ90" s="616"/>
      <c r="AK90" s="183"/>
      <c r="AL90" s="184"/>
      <c r="AM90" s="616"/>
      <c r="AN90" s="183"/>
      <c r="AO90" s="184"/>
      <c r="AP90" s="616"/>
      <c r="AQ90" s="183"/>
      <c r="AR90" s="184"/>
      <c r="AS90" s="616"/>
      <c r="AT90" s="183"/>
      <c r="AU90" s="184"/>
      <c r="AV90" s="616"/>
      <c r="AW90" s="183"/>
      <c r="AX90" s="184"/>
      <c r="AY90" s="616"/>
      <c r="AZ90" s="183"/>
      <c r="BA90" s="184"/>
      <c r="BB90" s="617"/>
      <c r="BC90" s="185"/>
      <c r="BD90" s="642"/>
      <c r="BE90" s="211"/>
      <c r="BF90" s="31"/>
      <c r="BG90" s="618"/>
      <c r="BH90" s="619"/>
      <c r="BI90" s="619"/>
      <c r="BJ90" s="619"/>
      <c r="BK90" s="619"/>
      <c r="BL90" s="620"/>
      <c r="BM90" s="31"/>
      <c r="BN90" s="618"/>
      <c r="BO90" s="619"/>
      <c r="BP90" s="619"/>
      <c r="BQ90" s="624"/>
      <c r="BR90" s="625"/>
      <c r="BS90" s="334"/>
      <c r="BT90" s="470"/>
      <c r="BU90" s="619"/>
      <c r="BV90" s="861"/>
      <c r="BW90" s="92"/>
      <c r="BX90" s="31"/>
      <c r="BY90" s="92"/>
      <c r="BZ90" s="92"/>
      <c r="CA90" s="92"/>
      <c r="CB90" s="92"/>
      <c r="CC90" s="92"/>
      <c r="CD90" s="92"/>
      <c r="CE90" s="92"/>
      <c r="CF90" s="92"/>
      <c r="CG90" s="92"/>
      <c r="CH90" s="92"/>
      <c r="CI90" s="92"/>
      <c r="CJ90" s="31"/>
      <c r="CK90" s="202"/>
      <c r="CM90" s="202"/>
      <c r="CO90" s="202"/>
      <c r="CQ90" s="202"/>
      <c r="CS90" s="634"/>
      <c r="CU90" s="638"/>
      <c r="CV90" s="22"/>
    </row>
    <row r="91" spans="2:100" x14ac:dyDescent="0.25">
      <c r="B91" s="600"/>
      <c r="C91" s="601"/>
      <c r="D91" s="601"/>
      <c r="E91" s="605"/>
      <c r="F91" s="603"/>
      <c r="G91" s="607"/>
      <c r="H91" s="607"/>
      <c r="I91" s="607"/>
      <c r="J91" s="610"/>
      <c r="K91" s="603"/>
      <c r="L91" s="205"/>
      <c r="M91" s="614"/>
      <c r="N91" s="180"/>
      <c r="O91" s="181"/>
      <c r="P91" s="181"/>
      <c r="Q91" s="182"/>
      <c r="R91" s="616"/>
      <c r="S91" s="183"/>
      <c r="T91" s="184"/>
      <c r="U91" s="616"/>
      <c r="V91" s="183"/>
      <c r="W91" s="184"/>
      <c r="X91" s="615"/>
      <c r="Y91" s="183"/>
      <c r="Z91" s="184"/>
      <c r="AA91" s="616"/>
      <c r="AB91" s="183"/>
      <c r="AC91" s="184"/>
      <c r="AD91" s="616"/>
      <c r="AE91" s="183"/>
      <c r="AF91" s="184"/>
      <c r="AG91" s="616"/>
      <c r="AH91" s="183"/>
      <c r="AI91" s="184"/>
      <c r="AJ91" s="616"/>
      <c r="AK91" s="183"/>
      <c r="AL91" s="184"/>
      <c r="AM91" s="616"/>
      <c r="AN91" s="183"/>
      <c r="AO91" s="184"/>
      <c r="AP91" s="616"/>
      <c r="AQ91" s="183"/>
      <c r="AR91" s="184"/>
      <c r="AS91" s="616"/>
      <c r="AT91" s="183"/>
      <c r="AU91" s="184"/>
      <c r="AV91" s="616"/>
      <c r="AW91" s="183"/>
      <c r="AX91" s="184"/>
      <c r="AY91" s="616"/>
      <c r="AZ91" s="183"/>
      <c r="BA91" s="184"/>
      <c r="BB91" s="617"/>
      <c r="BC91" s="185"/>
      <c r="BD91" s="642"/>
      <c r="BE91" s="211"/>
      <c r="BF91" s="31"/>
      <c r="BG91" s="618"/>
      <c r="BH91" s="619"/>
      <c r="BI91" s="619"/>
      <c r="BJ91" s="619"/>
      <c r="BK91" s="619"/>
      <c r="BL91" s="620"/>
      <c r="BM91" s="31"/>
      <c r="BN91" s="618"/>
      <c r="BO91" s="619"/>
      <c r="BP91" s="619"/>
      <c r="BQ91" s="624"/>
      <c r="BR91" s="625"/>
      <c r="BS91" s="334"/>
      <c r="BT91" s="470"/>
      <c r="BU91" s="619"/>
      <c r="BV91" s="861"/>
      <c r="BW91" s="92"/>
      <c r="BX91" s="31"/>
      <c r="BY91" s="92"/>
      <c r="BZ91" s="92"/>
      <c r="CA91" s="92"/>
      <c r="CB91" s="92"/>
      <c r="CC91" s="92"/>
      <c r="CD91" s="92"/>
      <c r="CE91" s="92"/>
      <c r="CF91" s="92"/>
      <c r="CG91" s="92"/>
      <c r="CH91" s="92"/>
      <c r="CI91" s="92"/>
      <c r="CJ91" s="31"/>
      <c r="CK91" s="202"/>
      <c r="CM91" s="202"/>
      <c r="CO91" s="202"/>
      <c r="CQ91" s="202"/>
      <c r="CS91" s="634"/>
      <c r="CU91" s="638"/>
      <c r="CV91" s="22"/>
    </row>
    <row r="92" spans="2:100" x14ac:dyDescent="0.25">
      <c r="B92" s="600"/>
      <c r="C92" s="601"/>
      <c r="D92" s="601"/>
      <c r="E92" s="605"/>
      <c r="F92" s="603"/>
      <c r="G92" s="607"/>
      <c r="H92" s="607"/>
      <c r="I92" s="607"/>
      <c r="J92" s="610"/>
      <c r="K92" s="603"/>
      <c r="L92" s="205"/>
      <c r="M92" s="614"/>
      <c r="N92" s="180"/>
      <c r="O92" s="181"/>
      <c r="P92" s="181"/>
      <c r="Q92" s="182"/>
      <c r="R92" s="616"/>
      <c r="S92" s="183"/>
      <c r="T92" s="184"/>
      <c r="U92" s="616"/>
      <c r="V92" s="183"/>
      <c r="W92" s="184"/>
      <c r="X92" s="615"/>
      <c r="Y92" s="183"/>
      <c r="Z92" s="184"/>
      <c r="AA92" s="616"/>
      <c r="AB92" s="183"/>
      <c r="AC92" s="184"/>
      <c r="AD92" s="616"/>
      <c r="AE92" s="183"/>
      <c r="AF92" s="184"/>
      <c r="AG92" s="616"/>
      <c r="AH92" s="183"/>
      <c r="AI92" s="184"/>
      <c r="AJ92" s="616"/>
      <c r="AK92" s="183"/>
      <c r="AL92" s="184"/>
      <c r="AM92" s="616"/>
      <c r="AN92" s="183"/>
      <c r="AO92" s="184"/>
      <c r="AP92" s="616"/>
      <c r="AQ92" s="183"/>
      <c r="AR92" s="184"/>
      <c r="AS92" s="616"/>
      <c r="AT92" s="183"/>
      <c r="AU92" s="184"/>
      <c r="AV92" s="616"/>
      <c r="AW92" s="183"/>
      <c r="AX92" s="184"/>
      <c r="AY92" s="616"/>
      <c r="AZ92" s="183"/>
      <c r="BA92" s="184"/>
      <c r="BB92" s="617"/>
      <c r="BC92" s="185"/>
      <c r="BD92" s="642"/>
      <c r="BE92" s="211"/>
      <c r="BF92" s="31"/>
      <c r="BG92" s="618"/>
      <c r="BH92" s="619"/>
      <c r="BI92" s="619"/>
      <c r="BJ92" s="619"/>
      <c r="BK92" s="619"/>
      <c r="BL92" s="620"/>
      <c r="BM92" s="31"/>
      <c r="BN92" s="618"/>
      <c r="BO92" s="619"/>
      <c r="BP92" s="619"/>
      <c r="BQ92" s="624"/>
      <c r="BR92" s="625"/>
      <c r="BS92" s="334"/>
      <c r="BT92" s="470"/>
      <c r="BU92" s="619"/>
      <c r="BV92" s="861"/>
      <c r="BW92" s="92"/>
      <c r="BX92" s="31"/>
      <c r="BY92" s="92"/>
      <c r="BZ92" s="92"/>
      <c r="CA92" s="92"/>
      <c r="CB92" s="92"/>
      <c r="CC92" s="92"/>
      <c r="CD92" s="92"/>
      <c r="CE92" s="92"/>
      <c r="CF92" s="92"/>
      <c r="CG92" s="92"/>
      <c r="CH92" s="92"/>
      <c r="CI92" s="92"/>
      <c r="CJ92" s="31"/>
      <c r="CK92" s="202"/>
      <c r="CM92" s="202"/>
      <c r="CO92" s="202"/>
      <c r="CQ92" s="202"/>
      <c r="CS92" s="634"/>
      <c r="CU92" s="638"/>
      <c r="CV92" s="22"/>
    </row>
    <row r="93" spans="2:100" x14ac:dyDescent="0.25">
      <c r="B93" s="600"/>
      <c r="C93" s="601"/>
      <c r="D93" s="601"/>
      <c r="E93" s="605"/>
      <c r="F93" s="603"/>
      <c r="G93" s="607"/>
      <c r="H93" s="607"/>
      <c r="I93" s="607"/>
      <c r="J93" s="610"/>
      <c r="K93" s="603"/>
      <c r="L93" s="205"/>
      <c r="M93" s="614"/>
      <c r="N93" s="180"/>
      <c r="O93" s="181"/>
      <c r="P93" s="181"/>
      <c r="Q93" s="182"/>
      <c r="R93" s="616"/>
      <c r="S93" s="183"/>
      <c r="T93" s="184"/>
      <c r="U93" s="616"/>
      <c r="V93" s="183"/>
      <c r="W93" s="184"/>
      <c r="X93" s="615"/>
      <c r="Y93" s="183"/>
      <c r="Z93" s="184"/>
      <c r="AA93" s="616"/>
      <c r="AB93" s="183"/>
      <c r="AC93" s="184"/>
      <c r="AD93" s="616"/>
      <c r="AE93" s="183"/>
      <c r="AF93" s="184"/>
      <c r="AG93" s="616"/>
      <c r="AH93" s="183"/>
      <c r="AI93" s="184"/>
      <c r="AJ93" s="616"/>
      <c r="AK93" s="183"/>
      <c r="AL93" s="184"/>
      <c r="AM93" s="616"/>
      <c r="AN93" s="183"/>
      <c r="AO93" s="184"/>
      <c r="AP93" s="616"/>
      <c r="AQ93" s="183"/>
      <c r="AR93" s="184"/>
      <c r="AS93" s="616"/>
      <c r="AT93" s="183"/>
      <c r="AU93" s="184"/>
      <c r="AV93" s="616"/>
      <c r="AW93" s="183"/>
      <c r="AX93" s="184"/>
      <c r="AY93" s="616"/>
      <c r="AZ93" s="183"/>
      <c r="BA93" s="184"/>
      <c r="BB93" s="617"/>
      <c r="BC93" s="185"/>
      <c r="BD93" s="642"/>
      <c r="BE93" s="211"/>
      <c r="BF93" s="31"/>
      <c r="BG93" s="618"/>
      <c r="BH93" s="619"/>
      <c r="BI93" s="619"/>
      <c r="BJ93" s="619"/>
      <c r="BK93" s="619"/>
      <c r="BL93" s="620"/>
      <c r="BM93" s="31"/>
      <c r="BN93" s="618"/>
      <c r="BO93" s="619"/>
      <c r="BP93" s="619"/>
      <c r="BQ93" s="624"/>
      <c r="BR93" s="625"/>
      <c r="BS93" s="334"/>
      <c r="BT93" s="470"/>
      <c r="BU93" s="619"/>
      <c r="BV93" s="861"/>
      <c r="BW93" s="92"/>
      <c r="BX93" s="31"/>
      <c r="BY93" s="92"/>
      <c r="BZ93" s="92"/>
      <c r="CA93" s="92"/>
      <c r="CB93" s="92"/>
      <c r="CC93" s="92"/>
      <c r="CD93" s="92"/>
      <c r="CE93" s="92"/>
      <c r="CF93" s="92"/>
      <c r="CG93" s="92"/>
      <c r="CH93" s="92"/>
      <c r="CI93" s="92"/>
      <c r="CJ93" s="31"/>
      <c r="CK93" s="202"/>
      <c r="CM93" s="202"/>
      <c r="CO93" s="202"/>
      <c r="CQ93" s="202"/>
      <c r="CS93" s="634"/>
      <c r="CU93" s="638"/>
      <c r="CV93" s="22"/>
    </row>
    <row r="94" spans="2:100" x14ac:dyDescent="0.25">
      <c r="B94" s="600"/>
      <c r="C94" s="601"/>
      <c r="D94" s="601"/>
      <c r="E94" s="605"/>
      <c r="F94" s="603"/>
      <c r="G94" s="607"/>
      <c r="H94" s="607"/>
      <c r="I94" s="607"/>
      <c r="J94" s="610"/>
      <c r="K94" s="603"/>
      <c r="L94" s="205"/>
      <c r="M94" s="614"/>
      <c r="N94" s="180"/>
      <c r="O94" s="181"/>
      <c r="P94" s="181"/>
      <c r="Q94" s="182"/>
      <c r="R94" s="616"/>
      <c r="S94" s="183"/>
      <c r="T94" s="184"/>
      <c r="U94" s="616"/>
      <c r="V94" s="183"/>
      <c r="W94" s="184"/>
      <c r="X94" s="615"/>
      <c r="Y94" s="183"/>
      <c r="Z94" s="184"/>
      <c r="AA94" s="616"/>
      <c r="AB94" s="183"/>
      <c r="AC94" s="184"/>
      <c r="AD94" s="616"/>
      <c r="AE94" s="183"/>
      <c r="AF94" s="184"/>
      <c r="AG94" s="616"/>
      <c r="AH94" s="183"/>
      <c r="AI94" s="184"/>
      <c r="AJ94" s="616"/>
      <c r="AK94" s="183"/>
      <c r="AL94" s="184"/>
      <c r="AM94" s="616"/>
      <c r="AN94" s="183"/>
      <c r="AO94" s="184"/>
      <c r="AP94" s="616"/>
      <c r="AQ94" s="183"/>
      <c r="AR94" s="184"/>
      <c r="AS94" s="616"/>
      <c r="AT94" s="183"/>
      <c r="AU94" s="184"/>
      <c r="AV94" s="616"/>
      <c r="AW94" s="183"/>
      <c r="AX94" s="184"/>
      <c r="AY94" s="616"/>
      <c r="AZ94" s="183"/>
      <c r="BA94" s="184"/>
      <c r="BB94" s="617"/>
      <c r="BC94" s="185"/>
      <c r="BD94" s="642"/>
      <c r="BE94" s="211"/>
      <c r="BF94" s="31"/>
      <c r="BG94" s="618"/>
      <c r="BH94" s="619"/>
      <c r="BI94" s="619"/>
      <c r="BJ94" s="619"/>
      <c r="BK94" s="619"/>
      <c r="BL94" s="620"/>
      <c r="BM94" s="31"/>
      <c r="BN94" s="618"/>
      <c r="BO94" s="619"/>
      <c r="BP94" s="619"/>
      <c r="BQ94" s="624"/>
      <c r="BR94" s="625"/>
      <c r="BS94" s="334"/>
      <c r="BT94" s="470"/>
      <c r="BU94" s="619"/>
      <c r="BV94" s="861"/>
      <c r="BW94" s="92"/>
      <c r="BX94" s="31"/>
      <c r="BY94" s="92"/>
      <c r="BZ94" s="92"/>
      <c r="CA94" s="92"/>
      <c r="CB94" s="92"/>
      <c r="CC94" s="92"/>
      <c r="CD94" s="92"/>
      <c r="CE94" s="92"/>
      <c r="CF94" s="92"/>
      <c r="CG94" s="92"/>
      <c r="CH94" s="92"/>
      <c r="CI94" s="92"/>
      <c r="CJ94" s="31"/>
      <c r="CK94" s="202"/>
      <c r="CM94" s="202"/>
      <c r="CO94" s="202"/>
      <c r="CQ94" s="202"/>
      <c r="CS94" s="634"/>
      <c r="CU94" s="638"/>
      <c r="CV94" s="22"/>
    </row>
    <row r="95" spans="2:100" x14ac:dyDescent="0.25">
      <c r="B95" s="600"/>
      <c r="C95" s="601"/>
      <c r="D95" s="601"/>
      <c r="E95" s="605"/>
      <c r="F95" s="603"/>
      <c r="G95" s="607"/>
      <c r="H95" s="607"/>
      <c r="I95" s="607"/>
      <c r="J95" s="610"/>
      <c r="K95" s="603"/>
      <c r="L95" s="205"/>
      <c r="M95" s="614"/>
      <c r="N95" s="180"/>
      <c r="O95" s="181"/>
      <c r="P95" s="181"/>
      <c r="Q95" s="182"/>
      <c r="R95" s="616"/>
      <c r="S95" s="183"/>
      <c r="T95" s="184"/>
      <c r="U95" s="616"/>
      <c r="V95" s="183"/>
      <c r="W95" s="184"/>
      <c r="X95" s="615"/>
      <c r="Y95" s="183"/>
      <c r="Z95" s="184"/>
      <c r="AA95" s="616"/>
      <c r="AB95" s="183"/>
      <c r="AC95" s="184"/>
      <c r="AD95" s="616"/>
      <c r="AE95" s="183"/>
      <c r="AF95" s="184"/>
      <c r="AG95" s="616"/>
      <c r="AH95" s="183"/>
      <c r="AI95" s="184"/>
      <c r="AJ95" s="616"/>
      <c r="AK95" s="183"/>
      <c r="AL95" s="184"/>
      <c r="AM95" s="616"/>
      <c r="AN95" s="183"/>
      <c r="AO95" s="184"/>
      <c r="AP95" s="616"/>
      <c r="AQ95" s="183"/>
      <c r="AR95" s="184"/>
      <c r="AS95" s="616"/>
      <c r="AT95" s="183"/>
      <c r="AU95" s="184"/>
      <c r="AV95" s="616"/>
      <c r="AW95" s="183"/>
      <c r="AX95" s="184"/>
      <c r="AY95" s="616"/>
      <c r="AZ95" s="183"/>
      <c r="BA95" s="184"/>
      <c r="BB95" s="617"/>
      <c r="BC95" s="185"/>
      <c r="BD95" s="642"/>
      <c r="BE95" s="211"/>
      <c r="BF95" s="31"/>
      <c r="BG95" s="618"/>
      <c r="BH95" s="619"/>
      <c r="BI95" s="619"/>
      <c r="BJ95" s="619"/>
      <c r="BK95" s="619"/>
      <c r="BL95" s="620"/>
      <c r="BM95" s="31"/>
      <c r="BN95" s="618"/>
      <c r="BO95" s="619"/>
      <c r="BP95" s="619"/>
      <c r="BQ95" s="624"/>
      <c r="BR95" s="625"/>
      <c r="BS95" s="334"/>
      <c r="BT95" s="470"/>
      <c r="BU95" s="619"/>
      <c r="BV95" s="861"/>
      <c r="BW95" s="92"/>
      <c r="BX95" s="31"/>
      <c r="BY95" s="92"/>
      <c r="BZ95" s="92"/>
      <c r="CA95" s="92"/>
      <c r="CB95" s="92"/>
      <c r="CC95" s="92"/>
      <c r="CD95" s="92"/>
      <c r="CE95" s="92"/>
      <c r="CF95" s="92"/>
      <c r="CG95" s="92"/>
      <c r="CH95" s="92"/>
      <c r="CI95" s="92"/>
      <c r="CJ95" s="31"/>
      <c r="CK95" s="202"/>
      <c r="CM95" s="202"/>
      <c r="CO95" s="202"/>
      <c r="CQ95" s="202"/>
      <c r="CS95" s="634"/>
      <c r="CU95" s="638"/>
      <c r="CV95" s="22"/>
    </row>
    <row r="96" spans="2:100" x14ac:dyDescent="0.25">
      <c r="B96" s="600"/>
      <c r="C96" s="601"/>
      <c r="D96" s="601"/>
      <c r="E96" s="605"/>
      <c r="F96" s="603"/>
      <c r="G96" s="607"/>
      <c r="H96" s="607"/>
      <c r="I96" s="607"/>
      <c r="J96" s="610"/>
      <c r="K96" s="603"/>
      <c r="L96" s="205"/>
      <c r="M96" s="614"/>
      <c r="N96" s="180"/>
      <c r="O96" s="181"/>
      <c r="P96" s="181"/>
      <c r="Q96" s="182"/>
      <c r="R96" s="616"/>
      <c r="S96" s="183"/>
      <c r="T96" s="184"/>
      <c r="U96" s="616"/>
      <c r="V96" s="183"/>
      <c r="W96" s="184"/>
      <c r="X96" s="615"/>
      <c r="Y96" s="183"/>
      <c r="Z96" s="184"/>
      <c r="AA96" s="616"/>
      <c r="AB96" s="183"/>
      <c r="AC96" s="184"/>
      <c r="AD96" s="616"/>
      <c r="AE96" s="183"/>
      <c r="AF96" s="184"/>
      <c r="AG96" s="616"/>
      <c r="AH96" s="183"/>
      <c r="AI96" s="184"/>
      <c r="AJ96" s="616"/>
      <c r="AK96" s="183"/>
      <c r="AL96" s="184"/>
      <c r="AM96" s="616"/>
      <c r="AN96" s="183"/>
      <c r="AO96" s="184"/>
      <c r="AP96" s="616"/>
      <c r="AQ96" s="183"/>
      <c r="AR96" s="184"/>
      <c r="AS96" s="616"/>
      <c r="AT96" s="183"/>
      <c r="AU96" s="184"/>
      <c r="AV96" s="616"/>
      <c r="AW96" s="183"/>
      <c r="AX96" s="184"/>
      <c r="AY96" s="616"/>
      <c r="AZ96" s="183"/>
      <c r="BA96" s="184"/>
      <c r="BB96" s="617"/>
      <c r="BC96" s="185"/>
      <c r="BD96" s="642"/>
      <c r="BE96" s="211"/>
      <c r="BF96" s="31"/>
      <c r="BG96" s="618"/>
      <c r="BH96" s="619"/>
      <c r="BI96" s="619"/>
      <c r="BJ96" s="619"/>
      <c r="BK96" s="619"/>
      <c r="BL96" s="620"/>
      <c r="BM96" s="31"/>
      <c r="BN96" s="618"/>
      <c r="BO96" s="619"/>
      <c r="BP96" s="619"/>
      <c r="BQ96" s="624"/>
      <c r="BR96" s="625"/>
      <c r="BS96" s="334"/>
      <c r="BT96" s="470"/>
      <c r="BU96" s="619"/>
      <c r="BV96" s="861"/>
      <c r="BW96" s="92"/>
      <c r="BX96" s="31"/>
      <c r="BY96" s="92"/>
      <c r="BZ96" s="92"/>
      <c r="CA96" s="92"/>
      <c r="CB96" s="92"/>
      <c r="CC96" s="92"/>
      <c r="CD96" s="92"/>
      <c r="CE96" s="92"/>
      <c r="CF96" s="92"/>
      <c r="CG96" s="92"/>
      <c r="CH96" s="92"/>
      <c r="CI96" s="92"/>
      <c r="CJ96" s="31"/>
      <c r="CK96" s="202"/>
      <c r="CM96" s="202"/>
      <c r="CO96" s="202"/>
      <c r="CQ96" s="202"/>
      <c r="CS96" s="634"/>
      <c r="CU96" s="638"/>
      <c r="CV96" s="22"/>
    </row>
    <row r="97" spans="2:100" x14ac:dyDescent="0.25">
      <c r="B97" s="600"/>
      <c r="C97" s="601"/>
      <c r="D97" s="601"/>
      <c r="E97" s="605"/>
      <c r="F97" s="603"/>
      <c r="G97" s="607"/>
      <c r="H97" s="607"/>
      <c r="I97" s="607"/>
      <c r="J97" s="610"/>
      <c r="K97" s="603"/>
      <c r="L97" s="205"/>
      <c r="M97" s="614"/>
      <c r="N97" s="180"/>
      <c r="O97" s="181"/>
      <c r="P97" s="181"/>
      <c r="Q97" s="182"/>
      <c r="R97" s="616"/>
      <c r="S97" s="183"/>
      <c r="T97" s="184"/>
      <c r="U97" s="616"/>
      <c r="V97" s="183"/>
      <c r="W97" s="184"/>
      <c r="X97" s="615"/>
      <c r="Y97" s="183"/>
      <c r="Z97" s="184"/>
      <c r="AA97" s="616"/>
      <c r="AB97" s="183"/>
      <c r="AC97" s="184"/>
      <c r="AD97" s="616"/>
      <c r="AE97" s="183"/>
      <c r="AF97" s="184"/>
      <c r="AG97" s="616"/>
      <c r="AH97" s="183"/>
      <c r="AI97" s="184"/>
      <c r="AJ97" s="616"/>
      <c r="AK97" s="183"/>
      <c r="AL97" s="184"/>
      <c r="AM97" s="616"/>
      <c r="AN97" s="183"/>
      <c r="AO97" s="184"/>
      <c r="AP97" s="616"/>
      <c r="AQ97" s="183"/>
      <c r="AR97" s="184"/>
      <c r="AS97" s="616"/>
      <c r="AT97" s="183"/>
      <c r="AU97" s="184"/>
      <c r="AV97" s="616"/>
      <c r="AW97" s="183"/>
      <c r="AX97" s="184"/>
      <c r="AY97" s="616"/>
      <c r="AZ97" s="183"/>
      <c r="BA97" s="184"/>
      <c r="BB97" s="617"/>
      <c r="BC97" s="185"/>
      <c r="BD97" s="642"/>
      <c r="BE97" s="211"/>
      <c r="BF97" s="31"/>
      <c r="BG97" s="618"/>
      <c r="BH97" s="619"/>
      <c r="BI97" s="619"/>
      <c r="BJ97" s="619"/>
      <c r="BK97" s="619"/>
      <c r="BL97" s="620"/>
      <c r="BM97" s="31"/>
      <c r="BN97" s="618"/>
      <c r="BO97" s="619"/>
      <c r="BP97" s="619"/>
      <c r="BQ97" s="624"/>
      <c r="BR97" s="625"/>
      <c r="BS97" s="334"/>
      <c r="BT97" s="470"/>
      <c r="BU97" s="619"/>
      <c r="BV97" s="861"/>
      <c r="BW97" s="92"/>
      <c r="BX97" s="31"/>
      <c r="BY97" s="92"/>
      <c r="BZ97" s="92"/>
      <c r="CA97" s="92"/>
      <c r="CB97" s="92"/>
      <c r="CC97" s="92"/>
      <c r="CD97" s="92"/>
      <c r="CE97" s="92"/>
      <c r="CF97" s="92"/>
      <c r="CG97" s="92"/>
      <c r="CH97" s="92"/>
      <c r="CI97" s="92"/>
      <c r="CJ97" s="31"/>
      <c r="CK97" s="202"/>
      <c r="CM97" s="202"/>
      <c r="CO97" s="202"/>
      <c r="CQ97" s="202"/>
      <c r="CS97" s="634"/>
      <c r="CU97" s="638"/>
      <c r="CV97" s="22"/>
    </row>
    <row r="98" spans="2:100" x14ac:dyDescent="0.25">
      <c r="B98" s="600"/>
      <c r="C98" s="601"/>
      <c r="D98" s="601"/>
      <c r="E98" s="605"/>
      <c r="F98" s="603"/>
      <c r="G98" s="607"/>
      <c r="H98" s="607"/>
      <c r="I98" s="607"/>
      <c r="J98" s="610"/>
      <c r="K98" s="603"/>
      <c r="L98" s="205"/>
      <c r="M98" s="614"/>
      <c r="N98" s="180"/>
      <c r="O98" s="181"/>
      <c r="P98" s="181"/>
      <c r="Q98" s="182"/>
      <c r="R98" s="616"/>
      <c r="S98" s="183"/>
      <c r="T98" s="184"/>
      <c r="U98" s="616"/>
      <c r="V98" s="183"/>
      <c r="W98" s="184"/>
      <c r="X98" s="615"/>
      <c r="Y98" s="183"/>
      <c r="Z98" s="184"/>
      <c r="AA98" s="616"/>
      <c r="AB98" s="183"/>
      <c r="AC98" s="184"/>
      <c r="AD98" s="616"/>
      <c r="AE98" s="183"/>
      <c r="AF98" s="184"/>
      <c r="AG98" s="616"/>
      <c r="AH98" s="183"/>
      <c r="AI98" s="184"/>
      <c r="AJ98" s="616"/>
      <c r="AK98" s="183"/>
      <c r="AL98" s="184"/>
      <c r="AM98" s="616"/>
      <c r="AN98" s="183"/>
      <c r="AO98" s="184"/>
      <c r="AP98" s="616"/>
      <c r="AQ98" s="183"/>
      <c r="AR98" s="184"/>
      <c r="AS98" s="616"/>
      <c r="AT98" s="183"/>
      <c r="AU98" s="184"/>
      <c r="AV98" s="616"/>
      <c r="AW98" s="183"/>
      <c r="AX98" s="184"/>
      <c r="AY98" s="616"/>
      <c r="AZ98" s="183"/>
      <c r="BA98" s="184"/>
      <c r="BB98" s="617"/>
      <c r="BC98" s="185"/>
      <c r="BD98" s="642"/>
      <c r="BE98" s="211"/>
      <c r="BF98" s="31"/>
      <c r="BG98" s="618"/>
      <c r="BH98" s="619"/>
      <c r="BI98" s="619"/>
      <c r="BJ98" s="619"/>
      <c r="BK98" s="619"/>
      <c r="BL98" s="620"/>
      <c r="BM98" s="31"/>
      <c r="BN98" s="618"/>
      <c r="BO98" s="619"/>
      <c r="BP98" s="619"/>
      <c r="BQ98" s="624"/>
      <c r="BR98" s="625"/>
      <c r="BS98" s="334"/>
      <c r="BT98" s="470"/>
      <c r="BU98" s="619"/>
      <c r="BV98" s="861"/>
      <c r="BW98" s="92"/>
      <c r="BX98" s="31"/>
      <c r="BY98" s="92"/>
      <c r="BZ98" s="92"/>
      <c r="CA98" s="92"/>
      <c r="CB98" s="92"/>
      <c r="CC98" s="92"/>
      <c r="CD98" s="92"/>
      <c r="CE98" s="92"/>
      <c r="CF98" s="92"/>
      <c r="CG98" s="92"/>
      <c r="CH98" s="92"/>
      <c r="CI98" s="92"/>
      <c r="CJ98" s="31"/>
      <c r="CK98" s="202"/>
      <c r="CM98" s="202"/>
      <c r="CO98" s="202"/>
      <c r="CQ98" s="202"/>
      <c r="CS98" s="634"/>
      <c r="CU98" s="638"/>
      <c r="CV98" s="22"/>
    </row>
    <row r="99" spans="2:100" x14ac:dyDescent="0.25">
      <c r="B99" s="600"/>
      <c r="C99" s="601"/>
      <c r="D99" s="601"/>
      <c r="E99" s="605"/>
      <c r="F99" s="603"/>
      <c r="G99" s="607"/>
      <c r="H99" s="607"/>
      <c r="I99" s="607"/>
      <c r="J99" s="612"/>
      <c r="K99" s="603"/>
      <c r="L99" s="205"/>
      <c r="M99" s="614"/>
      <c r="N99" s="180"/>
      <c r="O99" s="181"/>
      <c r="P99" s="181"/>
      <c r="Q99" s="182"/>
      <c r="R99" s="616"/>
      <c r="S99" s="183"/>
      <c r="T99" s="184"/>
      <c r="U99" s="616"/>
      <c r="V99" s="183"/>
      <c r="W99" s="184"/>
      <c r="X99" s="615"/>
      <c r="Y99" s="183"/>
      <c r="Z99" s="184"/>
      <c r="AA99" s="616"/>
      <c r="AB99" s="183"/>
      <c r="AC99" s="184"/>
      <c r="AD99" s="616"/>
      <c r="AE99" s="183"/>
      <c r="AF99" s="184"/>
      <c r="AG99" s="616"/>
      <c r="AH99" s="183"/>
      <c r="AI99" s="184"/>
      <c r="AJ99" s="616"/>
      <c r="AK99" s="183"/>
      <c r="AL99" s="184"/>
      <c r="AM99" s="616"/>
      <c r="AN99" s="183"/>
      <c r="AO99" s="184"/>
      <c r="AP99" s="616"/>
      <c r="AQ99" s="183"/>
      <c r="AR99" s="184"/>
      <c r="AS99" s="616"/>
      <c r="AT99" s="183"/>
      <c r="AU99" s="184"/>
      <c r="AV99" s="616"/>
      <c r="AW99" s="183"/>
      <c r="AX99" s="184"/>
      <c r="AY99" s="616"/>
      <c r="AZ99" s="183"/>
      <c r="BA99" s="184"/>
      <c r="BB99" s="617"/>
      <c r="BC99" s="185"/>
      <c r="BD99" s="642"/>
      <c r="BE99" s="211"/>
      <c r="BF99" s="31"/>
      <c r="BG99" s="618"/>
      <c r="BH99" s="619"/>
      <c r="BI99" s="619"/>
      <c r="BJ99" s="619"/>
      <c r="BK99" s="619"/>
      <c r="BL99" s="620"/>
      <c r="BM99" s="31"/>
      <c r="BN99" s="618"/>
      <c r="BO99" s="619"/>
      <c r="BP99" s="619"/>
      <c r="BQ99" s="624"/>
      <c r="BR99" s="625"/>
      <c r="BS99" s="334"/>
      <c r="BT99" s="470"/>
      <c r="BU99" s="619"/>
      <c r="BV99" s="861"/>
      <c r="BW99" s="92"/>
      <c r="BX99" s="31"/>
      <c r="BY99" s="92"/>
      <c r="BZ99" s="92"/>
      <c r="CA99" s="92"/>
      <c r="CB99" s="92"/>
      <c r="CC99" s="92"/>
      <c r="CD99" s="92"/>
      <c r="CE99" s="92"/>
      <c r="CF99" s="92"/>
      <c r="CG99" s="92"/>
      <c r="CH99" s="92"/>
      <c r="CI99" s="92"/>
      <c r="CJ99" s="31"/>
      <c r="CK99" s="202"/>
      <c r="CM99" s="202"/>
      <c r="CO99" s="202"/>
      <c r="CQ99" s="202"/>
      <c r="CS99" s="634"/>
      <c r="CU99" s="638"/>
      <c r="CV99" s="22"/>
    </row>
    <row r="100" spans="2:100" x14ac:dyDescent="0.25">
      <c r="B100" s="600"/>
      <c r="C100" s="601"/>
      <c r="D100" s="601"/>
      <c r="E100" s="605"/>
      <c r="F100" s="603"/>
      <c r="G100" s="607"/>
      <c r="H100" s="607"/>
      <c r="I100" s="607"/>
      <c r="J100" s="612"/>
      <c r="K100" s="603"/>
      <c r="L100" s="205"/>
      <c r="M100" s="614"/>
      <c r="N100" s="180"/>
      <c r="O100" s="181"/>
      <c r="P100" s="181"/>
      <c r="Q100" s="182"/>
      <c r="R100" s="616"/>
      <c r="S100" s="183"/>
      <c r="T100" s="184"/>
      <c r="U100" s="616"/>
      <c r="V100" s="183"/>
      <c r="W100" s="184"/>
      <c r="X100" s="615"/>
      <c r="Y100" s="183"/>
      <c r="Z100" s="184"/>
      <c r="AA100" s="616"/>
      <c r="AB100" s="183"/>
      <c r="AC100" s="184"/>
      <c r="AD100" s="616"/>
      <c r="AE100" s="183"/>
      <c r="AF100" s="184"/>
      <c r="AG100" s="616"/>
      <c r="AH100" s="183"/>
      <c r="AI100" s="184"/>
      <c r="AJ100" s="616"/>
      <c r="AK100" s="183"/>
      <c r="AL100" s="184"/>
      <c r="AM100" s="616"/>
      <c r="AN100" s="183"/>
      <c r="AO100" s="184"/>
      <c r="AP100" s="616"/>
      <c r="AQ100" s="183"/>
      <c r="AR100" s="184"/>
      <c r="AS100" s="616"/>
      <c r="AT100" s="183"/>
      <c r="AU100" s="184"/>
      <c r="AV100" s="616"/>
      <c r="AW100" s="183"/>
      <c r="AX100" s="184"/>
      <c r="AY100" s="616"/>
      <c r="AZ100" s="183"/>
      <c r="BA100" s="184"/>
      <c r="BB100" s="617"/>
      <c r="BC100" s="185"/>
      <c r="BD100" s="642"/>
      <c r="BE100" s="211"/>
      <c r="BF100" s="31"/>
      <c r="BG100" s="618"/>
      <c r="BH100" s="619"/>
      <c r="BI100" s="619"/>
      <c r="BJ100" s="619"/>
      <c r="BK100" s="619"/>
      <c r="BL100" s="620"/>
      <c r="BM100" s="31"/>
      <c r="BN100" s="618"/>
      <c r="BO100" s="619"/>
      <c r="BP100" s="619"/>
      <c r="BQ100" s="624"/>
      <c r="BR100" s="625"/>
      <c r="BS100" s="334"/>
      <c r="BT100" s="470"/>
      <c r="BU100" s="619"/>
      <c r="BV100" s="861"/>
      <c r="BW100" s="92"/>
      <c r="BX100" s="31"/>
      <c r="BY100" s="92"/>
      <c r="BZ100" s="92"/>
      <c r="CA100" s="92"/>
      <c r="CB100" s="92"/>
      <c r="CC100" s="92"/>
      <c r="CD100" s="92"/>
      <c r="CE100" s="92"/>
      <c r="CF100" s="92"/>
      <c r="CG100" s="92"/>
      <c r="CH100" s="92"/>
      <c r="CI100" s="92"/>
      <c r="CJ100" s="31"/>
      <c r="CK100" s="202"/>
      <c r="CM100" s="202"/>
      <c r="CO100" s="202"/>
      <c r="CQ100" s="202"/>
      <c r="CS100" s="634"/>
      <c r="CU100" s="638"/>
      <c r="CV100" s="22"/>
    </row>
    <row r="101" spans="2:100" x14ac:dyDescent="0.25">
      <c r="B101" s="600"/>
      <c r="C101" s="601"/>
      <c r="D101" s="601"/>
      <c r="E101" s="605"/>
      <c r="F101" s="603"/>
      <c r="G101" s="607"/>
      <c r="H101" s="607"/>
      <c r="I101" s="607"/>
      <c r="J101" s="610"/>
      <c r="K101" s="603"/>
      <c r="L101" s="205"/>
      <c r="M101" s="614"/>
      <c r="N101" s="180"/>
      <c r="O101" s="181"/>
      <c r="P101" s="181"/>
      <c r="Q101" s="182"/>
      <c r="R101" s="616"/>
      <c r="S101" s="183"/>
      <c r="T101" s="184"/>
      <c r="U101" s="616"/>
      <c r="V101" s="183"/>
      <c r="W101" s="184"/>
      <c r="X101" s="615"/>
      <c r="Y101" s="183"/>
      <c r="Z101" s="184"/>
      <c r="AA101" s="616"/>
      <c r="AB101" s="183"/>
      <c r="AC101" s="184"/>
      <c r="AD101" s="616"/>
      <c r="AE101" s="183"/>
      <c r="AF101" s="184"/>
      <c r="AG101" s="616"/>
      <c r="AH101" s="183"/>
      <c r="AI101" s="184"/>
      <c r="AJ101" s="616"/>
      <c r="AK101" s="183"/>
      <c r="AL101" s="184"/>
      <c r="AM101" s="616"/>
      <c r="AN101" s="183"/>
      <c r="AO101" s="184"/>
      <c r="AP101" s="616"/>
      <c r="AQ101" s="183"/>
      <c r="AR101" s="184"/>
      <c r="AS101" s="616"/>
      <c r="AT101" s="183"/>
      <c r="AU101" s="184"/>
      <c r="AV101" s="616"/>
      <c r="AW101" s="183"/>
      <c r="AX101" s="184"/>
      <c r="AY101" s="616"/>
      <c r="AZ101" s="183"/>
      <c r="BA101" s="184"/>
      <c r="BB101" s="617"/>
      <c r="BC101" s="185"/>
      <c r="BD101" s="642"/>
      <c r="BE101" s="211"/>
      <c r="BF101" s="31"/>
      <c r="BG101" s="618"/>
      <c r="BH101" s="619"/>
      <c r="BI101" s="619"/>
      <c r="BJ101" s="619"/>
      <c r="BK101" s="619"/>
      <c r="BL101" s="620"/>
      <c r="BM101" s="31"/>
      <c r="BN101" s="618"/>
      <c r="BO101" s="619"/>
      <c r="BP101" s="619"/>
      <c r="BQ101" s="624"/>
      <c r="BR101" s="625"/>
      <c r="BS101" s="334"/>
      <c r="BT101" s="470"/>
      <c r="BU101" s="619"/>
      <c r="BV101" s="861"/>
      <c r="BW101" s="92"/>
      <c r="BX101" s="31"/>
      <c r="BY101" s="92"/>
      <c r="BZ101" s="92"/>
      <c r="CA101" s="92"/>
      <c r="CB101" s="92"/>
      <c r="CC101" s="92"/>
      <c r="CD101" s="92"/>
      <c r="CE101" s="92"/>
      <c r="CF101" s="92"/>
      <c r="CG101" s="92"/>
      <c r="CH101" s="92"/>
      <c r="CI101" s="92"/>
      <c r="CJ101" s="31"/>
      <c r="CK101" s="202"/>
      <c r="CM101" s="202"/>
      <c r="CO101" s="202"/>
      <c r="CQ101" s="202"/>
      <c r="CS101" s="634"/>
      <c r="CU101" s="638"/>
      <c r="CV101" s="22"/>
    </row>
    <row r="102" spans="2:100" x14ac:dyDescent="0.25">
      <c r="B102" s="600"/>
      <c r="C102" s="601"/>
      <c r="D102" s="601"/>
      <c r="E102" s="605"/>
      <c r="F102" s="603"/>
      <c r="G102" s="607"/>
      <c r="H102" s="607"/>
      <c r="I102" s="607"/>
      <c r="J102" s="610"/>
      <c r="K102" s="603"/>
      <c r="L102" s="205"/>
      <c r="M102" s="614"/>
      <c r="N102" s="180"/>
      <c r="O102" s="181"/>
      <c r="P102" s="181"/>
      <c r="Q102" s="182"/>
      <c r="R102" s="616"/>
      <c r="S102" s="183"/>
      <c r="T102" s="184"/>
      <c r="U102" s="616"/>
      <c r="V102" s="183"/>
      <c r="W102" s="184"/>
      <c r="X102" s="615"/>
      <c r="Y102" s="183"/>
      <c r="Z102" s="184"/>
      <c r="AA102" s="616"/>
      <c r="AB102" s="183"/>
      <c r="AC102" s="184"/>
      <c r="AD102" s="616"/>
      <c r="AE102" s="183"/>
      <c r="AF102" s="184"/>
      <c r="AG102" s="616"/>
      <c r="AH102" s="183"/>
      <c r="AI102" s="184"/>
      <c r="AJ102" s="616"/>
      <c r="AK102" s="183"/>
      <c r="AL102" s="184"/>
      <c r="AM102" s="616"/>
      <c r="AN102" s="183"/>
      <c r="AO102" s="184"/>
      <c r="AP102" s="616"/>
      <c r="AQ102" s="183"/>
      <c r="AR102" s="184"/>
      <c r="AS102" s="616"/>
      <c r="AT102" s="183"/>
      <c r="AU102" s="184"/>
      <c r="AV102" s="616"/>
      <c r="AW102" s="183"/>
      <c r="AX102" s="184"/>
      <c r="AY102" s="616"/>
      <c r="AZ102" s="183"/>
      <c r="BA102" s="184"/>
      <c r="BB102" s="617"/>
      <c r="BC102" s="185"/>
      <c r="BD102" s="642"/>
      <c r="BE102" s="211"/>
      <c r="BF102" s="31"/>
      <c r="BG102" s="618"/>
      <c r="BH102" s="619"/>
      <c r="BI102" s="619"/>
      <c r="BJ102" s="619"/>
      <c r="BK102" s="619"/>
      <c r="BL102" s="620"/>
      <c r="BM102" s="31"/>
      <c r="BN102" s="618"/>
      <c r="BO102" s="619"/>
      <c r="BP102" s="619"/>
      <c r="BQ102" s="624"/>
      <c r="BR102" s="625"/>
      <c r="BS102" s="334"/>
      <c r="BT102" s="470"/>
      <c r="BU102" s="619"/>
      <c r="BV102" s="861"/>
      <c r="BW102" s="92"/>
      <c r="BX102" s="31"/>
      <c r="BY102" s="92"/>
      <c r="BZ102" s="92"/>
      <c r="CA102" s="92"/>
      <c r="CB102" s="92"/>
      <c r="CC102" s="92"/>
      <c r="CD102" s="92"/>
      <c r="CE102" s="92"/>
      <c r="CF102" s="92"/>
      <c r="CG102" s="92"/>
      <c r="CH102" s="92"/>
      <c r="CI102" s="92"/>
      <c r="CJ102" s="31"/>
      <c r="CK102" s="202"/>
      <c r="CM102" s="202"/>
      <c r="CO102" s="202"/>
      <c r="CQ102" s="202"/>
      <c r="CS102" s="634"/>
      <c r="CU102" s="638"/>
      <c r="CV102" s="22"/>
    </row>
    <row r="103" spans="2:100" x14ac:dyDescent="0.25">
      <c r="B103" s="600"/>
      <c r="C103" s="601"/>
      <c r="D103" s="601"/>
      <c r="E103" s="605"/>
      <c r="F103" s="603"/>
      <c r="G103" s="607"/>
      <c r="H103" s="607"/>
      <c r="I103" s="607"/>
      <c r="J103" s="610"/>
      <c r="K103" s="603"/>
      <c r="L103" s="205"/>
      <c r="M103" s="614"/>
      <c r="N103" s="180"/>
      <c r="O103" s="181"/>
      <c r="P103" s="181"/>
      <c r="Q103" s="182"/>
      <c r="R103" s="616"/>
      <c r="S103" s="183"/>
      <c r="T103" s="184"/>
      <c r="U103" s="616"/>
      <c r="V103" s="183"/>
      <c r="W103" s="184"/>
      <c r="X103" s="615"/>
      <c r="Y103" s="183"/>
      <c r="Z103" s="184"/>
      <c r="AA103" s="616"/>
      <c r="AB103" s="183"/>
      <c r="AC103" s="184"/>
      <c r="AD103" s="616"/>
      <c r="AE103" s="183"/>
      <c r="AF103" s="184"/>
      <c r="AG103" s="616"/>
      <c r="AH103" s="183"/>
      <c r="AI103" s="184"/>
      <c r="AJ103" s="616"/>
      <c r="AK103" s="183"/>
      <c r="AL103" s="184"/>
      <c r="AM103" s="616"/>
      <c r="AN103" s="183"/>
      <c r="AO103" s="184"/>
      <c r="AP103" s="616"/>
      <c r="AQ103" s="183"/>
      <c r="AR103" s="184"/>
      <c r="AS103" s="616"/>
      <c r="AT103" s="183"/>
      <c r="AU103" s="184"/>
      <c r="AV103" s="616"/>
      <c r="AW103" s="183"/>
      <c r="AX103" s="184"/>
      <c r="AY103" s="616"/>
      <c r="AZ103" s="183"/>
      <c r="BA103" s="184"/>
      <c r="BB103" s="617"/>
      <c r="BC103" s="185"/>
      <c r="BD103" s="642"/>
      <c r="BE103" s="211"/>
      <c r="BF103" s="31"/>
      <c r="BG103" s="618"/>
      <c r="BH103" s="619"/>
      <c r="BI103" s="619"/>
      <c r="BJ103" s="619"/>
      <c r="BK103" s="619"/>
      <c r="BL103" s="620"/>
      <c r="BM103" s="31"/>
      <c r="BN103" s="618"/>
      <c r="BO103" s="619"/>
      <c r="BP103" s="619"/>
      <c r="BQ103" s="624"/>
      <c r="BR103" s="625"/>
      <c r="BS103" s="334"/>
      <c r="BT103" s="470"/>
      <c r="BU103" s="619"/>
      <c r="BV103" s="861"/>
      <c r="BW103" s="92"/>
      <c r="BX103" s="31"/>
      <c r="BY103" s="92"/>
      <c r="BZ103" s="92"/>
      <c r="CA103" s="92"/>
      <c r="CB103" s="92"/>
      <c r="CC103" s="92"/>
      <c r="CD103" s="92"/>
      <c r="CE103" s="92"/>
      <c r="CF103" s="92"/>
      <c r="CG103" s="92"/>
      <c r="CH103" s="92"/>
      <c r="CI103" s="92"/>
      <c r="CJ103" s="31"/>
      <c r="CK103" s="202"/>
      <c r="CM103" s="202"/>
      <c r="CO103" s="202"/>
      <c r="CQ103" s="202"/>
      <c r="CS103" s="634"/>
      <c r="CU103" s="638"/>
      <c r="CV103" s="22"/>
    </row>
    <row r="104" spans="2:100" x14ac:dyDescent="0.25">
      <c r="B104" s="600"/>
      <c r="C104" s="601"/>
      <c r="D104" s="601"/>
      <c r="E104" s="605"/>
      <c r="F104" s="603"/>
      <c r="G104" s="607"/>
      <c r="H104" s="607"/>
      <c r="I104" s="607"/>
      <c r="J104" s="610"/>
      <c r="K104" s="603"/>
      <c r="L104" s="205"/>
      <c r="M104" s="614"/>
      <c r="N104" s="180"/>
      <c r="O104" s="181"/>
      <c r="P104" s="181"/>
      <c r="Q104" s="182"/>
      <c r="R104" s="616"/>
      <c r="S104" s="183"/>
      <c r="T104" s="184"/>
      <c r="U104" s="616"/>
      <c r="V104" s="183"/>
      <c r="W104" s="184"/>
      <c r="X104" s="615"/>
      <c r="Y104" s="183"/>
      <c r="Z104" s="184"/>
      <c r="AA104" s="616"/>
      <c r="AB104" s="183"/>
      <c r="AC104" s="184"/>
      <c r="AD104" s="616"/>
      <c r="AE104" s="183"/>
      <c r="AF104" s="184"/>
      <c r="AG104" s="616"/>
      <c r="AH104" s="183"/>
      <c r="AI104" s="184"/>
      <c r="AJ104" s="616"/>
      <c r="AK104" s="183"/>
      <c r="AL104" s="184"/>
      <c r="AM104" s="616"/>
      <c r="AN104" s="183"/>
      <c r="AO104" s="184"/>
      <c r="AP104" s="616"/>
      <c r="AQ104" s="183"/>
      <c r="AR104" s="184"/>
      <c r="AS104" s="616"/>
      <c r="AT104" s="183"/>
      <c r="AU104" s="184"/>
      <c r="AV104" s="616"/>
      <c r="AW104" s="183"/>
      <c r="AX104" s="184"/>
      <c r="AY104" s="616"/>
      <c r="AZ104" s="183"/>
      <c r="BA104" s="184"/>
      <c r="BB104" s="617"/>
      <c r="BC104" s="185"/>
      <c r="BD104" s="642"/>
      <c r="BE104" s="211"/>
      <c r="BF104" s="31"/>
      <c r="BG104" s="618"/>
      <c r="BH104" s="619"/>
      <c r="BI104" s="619"/>
      <c r="BJ104" s="619"/>
      <c r="BK104" s="619"/>
      <c r="BL104" s="620"/>
      <c r="BM104" s="31"/>
      <c r="BN104" s="618"/>
      <c r="BO104" s="619"/>
      <c r="BP104" s="619"/>
      <c r="BQ104" s="624"/>
      <c r="BR104" s="625"/>
      <c r="BS104" s="334"/>
      <c r="BT104" s="470"/>
      <c r="BU104" s="619"/>
      <c r="BV104" s="861"/>
      <c r="BW104" s="92"/>
      <c r="BX104" s="31"/>
      <c r="BY104" s="92"/>
      <c r="BZ104" s="92"/>
      <c r="CA104" s="92"/>
      <c r="CB104" s="92"/>
      <c r="CC104" s="92"/>
      <c r="CD104" s="92"/>
      <c r="CE104" s="92"/>
      <c r="CF104" s="92"/>
      <c r="CG104" s="92"/>
      <c r="CH104" s="92"/>
      <c r="CI104" s="92"/>
      <c r="CJ104" s="31"/>
      <c r="CK104" s="202"/>
      <c r="CM104" s="202"/>
      <c r="CO104" s="202"/>
      <c r="CQ104" s="202"/>
      <c r="CS104" s="634"/>
      <c r="CU104" s="638"/>
      <c r="CV104" s="22"/>
    </row>
    <row r="105" spans="2:100" x14ac:dyDescent="0.25">
      <c r="B105" s="600"/>
      <c r="C105" s="601"/>
      <c r="D105" s="601"/>
      <c r="E105" s="605"/>
      <c r="F105" s="603"/>
      <c r="G105" s="607"/>
      <c r="H105" s="607"/>
      <c r="I105" s="607"/>
      <c r="J105" s="610"/>
      <c r="K105" s="603"/>
      <c r="L105" s="205"/>
      <c r="M105" s="614"/>
      <c r="N105" s="180"/>
      <c r="O105" s="181"/>
      <c r="P105" s="181"/>
      <c r="Q105" s="182"/>
      <c r="R105" s="616"/>
      <c r="S105" s="183"/>
      <c r="T105" s="184"/>
      <c r="U105" s="616"/>
      <c r="V105" s="183"/>
      <c r="W105" s="184"/>
      <c r="X105" s="615"/>
      <c r="Y105" s="183"/>
      <c r="Z105" s="184"/>
      <c r="AA105" s="616"/>
      <c r="AB105" s="183"/>
      <c r="AC105" s="184"/>
      <c r="AD105" s="616"/>
      <c r="AE105" s="183"/>
      <c r="AF105" s="184"/>
      <c r="AG105" s="616"/>
      <c r="AH105" s="183"/>
      <c r="AI105" s="184"/>
      <c r="AJ105" s="616"/>
      <c r="AK105" s="183"/>
      <c r="AL105" s="184"/>
      <c r="AM105" s="616"/>
      <c r="AN105" s="183"/>
      <c r="AO105" s="184"/>
      <c r="AP105" s="616"/>
      <c r="AQ105" s="183"/>
      <c r="AR105" s="184"/>
      <c r="AS105" s="616"/>
      <c r="AT105" s="183"/>
      <c r="AU105" s="184"/>
      <c r="AV105" s="616"/>
      <c r="AW105" s="183"/>
      <c r="AX105" s="184"/>
      <c r="AY105" s="616"/>
      <c r="AZ105" s="183"/>
      <c r="BA105" s="184"/>
      <c r="BB105" s="617"/>
      <c r="BC105" s="185"/>
      <c r="BD105" s="642"/>
      <c r="BE105" s="211"/>
      <c r="BF105" s="31"/>
      <c r="BG105" s="618"/>
      <c r="BH105" s="619"/>
      <c r="BI105" s="619"/>
      <c r="BJ105" s="619"/>
      <c r="BK105" s="619"/>
      <c r="BL105" s="620"/>
      <c r="BM105" s="31"/>
      <c r="BN105" s="618"/>
      <c r="BO105" s="619"/>
      <c r="BP105" s="619"/>
      <c r="BQ105" s="624"/>
      <c r="BR105" s="625"/>
      <c r="BS105" s="334"/>
      <c r="BT105" s="470"/>
      <c r="BU105" s="619"/>
      <c r="BV105" s="861"/>
      <c r="BW105" s="92"/>
      <c r="BX105" s="31"/>
      <c r="BY105" s="92"/>
      <c r="BZ105" s="92"/>
      <c r="CA105" s="92"/>
      <c r="CB105" s="92"/>
      <c r="CC105" s="92"/>
      <c r="CD105" s="92"/>
      <c r="CE105" s="92"/>
      <c r="CF105" s="92"/>
      <c r="CG105" s="92"/>
      <c r="CH105" s="92"/>
      <c r="CI105" s="92"/>
      <c r="CJ105" s="31"/>
      <c r="CK105" s="202"/>
      <c r="CM105" s="202"/>
      <c r="CO105" s="202"/>
      <c r="CQ105" s="202"/>
      <c r="CS105" s="634"/>
      <c r="CU105" s="638"/>
      <c r="CV105" s="22"/>
    </row>
    <row r="106" spans="2:100" x14ac:dyDescent="0.25">
      <c r="B106" s="600"/>
      <c r="C106" s="601"/>
      <c r="D106" s="601"/>
      <c r="E106" s="605"/>
      <c r="F106" s="603"/>
      <c r="G106" s="607"/>
      <c r="H106" s="607"/>
      <c r="I106" s="607"/>
      <c r="J106" s="610"/>
      <c r="K106" s="603"/>
      <c r="L106" s="205"/>
      <c r="M106" s="614"/>
      <c r="N106" s="180"/>
      <c r="O106" s="181"/>
      <c r="P106" s="181"/>
      <c r="Q106" s="182"/>
      <c r="R106" s="616"/>
      <c r="S106" s="183"/>
      <c r="T106" s="184"/>
      <c r="U106" s="616"/>
      <c r="V106" s="183"/>
      <c r="W106" s="184"/>
      <c r="X106" s="615"/>
      <c r="Y106" s="183"/>
      <c r="Z106" s="184"/>
      <c r="AA106" s="616"/>
      <c r="AB106" s="183"/>
      <c r="AC106" s="184"/>
      <c r="AD106" s="616"/>
      <c r="AE106" s="183"/>
      <c r="AF106" s="184"/>
      <c r="AG106" s="616"/>
      <c r="AH106" s="183"/>
      <c r="AI106" s="184"/>
      <c r="AJ106" s="616"/>
      <c r="AK106" s="183"/>
      <c r="AL106" s="184"/>
      <c r="AM106" s="616"/>
      <c r="AN106" s="183"/>
      <c r="AO106" s="184"/>
      <c r="AP106" s="616"/>
      <c r="AQ106" s="183"/>
      <c r="AR106" s="184"/>
      <c r="AS106" s="616"/>
      <c r="AT106" s="183"/>
      <c r="AU106" s="184"/>
      <c r="AV106" s="616"/>
      <c r="AW106" s="183"/>
      <c r="AX106" s="184"/>
      <c r="AY106" s="616"/>
      <c r="AZ106" s="183"/>
      <c r="BA106" s="184"/>
      <c r="BB106" s="617"/>
      <c r="BC106" s="185"/>
      <c r="BD106" s="642"/>
      <c r="BE106" s="211"/>
      <c r="BF106" s="31"/>
      <c r="BG106" s="618"/>
      <c r="BH106" s="619"/>
      <c r="BI106" s="619"/>
      <c r="BJ106" s="619"/>
      <c r="BK106" s="619"/>
      <c r="BL106" s="620"/>
      <c r="BM106" s="31"/>
      <c r="BN106" s="618"/>
      <c r="BO106" s="619"/>
      <c r="BP106" s="619"/>
      <c r="BQ106" s="624"/>
      <c r="BR106" s="625"/>
      <c r="BS106" s="334"/>
      <c r="BT106" s="470"/>
      <c r="BU106" s="619"/>
      <c r="BV106" s="861"/>
      <c r="BW106" s="92"/>
      <c r="BX106" s="31"/>
      <c r="BY106" s="92"/>
      <c r="BZ106" s="92"/>
      <c r="CA106" s="92"/>
      <c r="CB106" s="92"/>
      <c r="CC106" s="92"/>
      <c r="CD106" s="92"/>
      <c r="CE106" s="92"/>
      <c r="CF106" s="92"/>
      <c r="CG106" s="92"/>
      <c r="CH106" s="92"/>
      <c r="CI106" s="92"/>
      <c r="CJ106" s="31"/>
      <c r="CK106" s="202"/>
      <c r="CM106" s="202"/>
      <c r="CO106" s="202"/>
      <c r="CQ106" s="202"/>
      <c r="CS106" s="634"/>
      <c r="CU106" s="638"/>
      <c r="CV106" s="22"/>
    </row>
    <row r="107" spans="2:100" x14ac:dyDescent="0.25">
      <c r="B107" s="600"/>
      <c r="C107" s="601"/>
      <c r="D107" s="601"/>
      <c r="E107" s="605"/>
      <c r="F107" s="603"/>
      <c r="G107" s="607"/>
      <c r="H107" s="607"/>
      <c r="I107" s="607"/>
      <c r="J107" s="610"/>
      <c r="K107" s="603"/>
      <c r="L107" s="205"/>
      <c r="M107" s="614"/>
      <c r="N107" s="180"/>
      <c r="O107" s="181"/>
      <c r="P107" s="181"/>
      <c r="Q107" s="182"/>
      <c r="R107" s="616"/>
      <c r="S107" s="183"/>
      <c r="T107" s="184"/>
      <c r="U107" s="616"/>
      <c r="V107" s="183"/>
      <c r="W107" s="184"/>
      <c r="X107" s="615"/>
      <c r="Y107" s="183"/>
      <c r="Z107" s="184"/>
      <c r="AA107" s="616"/>
      <c r="AB107" s="183"/>
      <c r="AC107" s="184"/>
      <c r="AD107" s="616"/>
      <c r="AE107" s="183"/>
      <c r="AF107" s="184"/>
      <c r="AG107" s="616"/>
      <c r="AH107" s="183"/>
      <c r="AI107" s="184"/>
      <c r="AJ107" s="616"/>
      <c r="AK107" s="183"/>
      <c r="AL107" s="184"/>
      <c r="AM107" s="616"/>
      <c r="AN107" s="183"/>
      <c r="AO107" s="184"/>
      <c r="AP107" s="616"/>
      <c r="AQ107" s="183"/>
      <c r="AR107" s="184"/>
      <c r="AS107" s="616"/>
      <c r="AT107" s="183"/>
      <c r="AU107" s="184"/>
      <c r="AV107" s="616"/>
      <c r="AW107" s="183"/>
      <c r="AX107" s="184"/>
      <c r="AY107" s="616"/>
      <c r="AZ107" s="183"/>
      <c r="BA107" s="184"/>
      <c r="BB107" s="617"/>
      <c r="BC107" s="185"/>
      <c r="BD107" s="642"/>
      <c r="BE107" s="211"/>
      <c r="BF107" s="31"/>
      <c r="BG107" s="618"/>
      <c r="BH107" s="619"/>
      <c r="BI107" s="619"/>
      <c r="BJ107" s="619"/>
      <c r="BK107" s="619"/>
      <c r="BL107" s="620"/>
      <c r="BM107" s="31"/>
      <c r="BN107" s="618"/>
      <c r="BO107" s="619"/>
      <c r="BP107" s="619"/>
      <c r="BQ107" s="624"/>
      <c r="BR107" s="625"/>
      <c r="BS107" s="334"/>
      <c r="BT107" s="470"/>
      <c r="BU107" s="619"/>
      <c r="BV107" s="861"/>
      <c r="BW107" s="92"/>
      <c r="BX107" s="31"/>
      <c r="BY107" s="92"/>
      <c r="BZ107" s="92"/>
      <c r="CA107" s="92"/>
      <c r="CB107" s="92"/>
      <c r="CC107" s="92"/>
      <c r="CD107" s="92"/>
      <c r="CE107" s="92"/>
      <c r="CF107" s="92"/>
      <c r="CG107" s="92"/>
      <c r="CH107" s="92"/>
      <c r="CI107" s="92"/>
      <c r="CJ107" s="31"/>
      <c r="CK107" s="202"/>
      <c r="CM107" s="202"/>
      <c r="CO107" s="202"/>
      <c r="CQ107" s="202"/>
      <c r="CS107" s="634"/>
      <c r="CU107" s="638"/>
      <c r="CV107" s="22"/>
    </row>
    <row r="108" spans="2:100" x14ac:dyDescent="0.25">
      <c r="B108" s="600"/>
      <c r="C108" s="601"/>
      <c r="D108" s="601"/>
      <c r="E108" s="605"/>
      <c r="F108" s="603"/>
      <c r="G108" s="607"/>
      <c r="H108" s="607"/>
      <c r="I108" s="607"/>
      <c r="J108" s="610"/>
      <c r="K108" s="603"/>
      <c r="L108" s="205"/>
      <c r="M108" s="614"/>
      <c r="N108" s="180"/>
      <c r="O108" s="181"/>
      <c r="P108" s="181"/>
      <c r="Q108" s="182"/>
      <c r="R108" s="616"/>
      <c r="S108" s="183"/>
      <c r="T108" s="184"/>
      <c r="U108" s="616"/>
      <c r="V108" s="183"/>
      <c r="W108" s="184"/>
      <c r="X108" s="615"/>
      <c r="Y108" s="183"/>
      <c r="Z108" s="184"/>
      <c r="AA108" s="616"/>
      <c r="AB108" s="183"/>
      <c r="AC108" s="184"/>
      <c r="AD108" s="616"/>
      <c r="AE108" s="183"/>
      <c r="AF108" s="184"/>
      <c r="AG108" s="616"/>
      <c r="AH108" s="183"/>
      <c r="AI108" s="184"/>
      <c r="AJ108" s="616"/>
      <c r="AK108" s="183"/>
      <c r="AL108" s="184"/>
      <c r="AM108" s="616"/>
      <c r="AN108" s="183"/>
      <c r="AO108" s="184"/>
      <c r="AP108" s="616"/>
      <c r="AQ108" s="183"/>
      <c r="AR108" s="184"/>
      <c r="AS108" s="616"/>
      <c r="AT108" s="183"/>
      <c r="AU108" s="184"/>
      <c r="AV108" s="616"/>
      <c r="AW108" s="183"/>
      <c r="AX108" s="184"/>
      <c r="AY108" s="616"/>
      <c r="AZ108" s="183"/>
      <c r="BA108" s="184"/>
      <c r="BB108" s="617"/>
      <c r="BC108" s="185"/>
      <c r="BD108" s="642"/>
      <c r="BE108" s="211"/>
      <c r="BF108" s="31"/>
      <c r="BG108" s="618"/>
      <c r="BH108" s="619"/>
      <c r="BI108" s="619"/>
      <c r="BJ108" s="619"/>
      <c r="BK108" s="619"/>
      <c r="BL108" s="620"/>
      <c r="BM108" s="31"/>
      <c r="BN108" s="618"/>
      <c r="BO108" s="619"/>
      <c r="BP108" s="619"/>
      <c r="BQ108" s="624"/>
      <c r="BR108" s="625"/>
      <c r="BS108" s="334"/>
      <c r="BT108" s="470"/>
      <c r="BU108" s="619"/>
      <c r="BV108" s="861"/>
      <c r="BW108" s="92"/>
      <c r="BX108" s="31"/>
      <c r="BY108" s="92"/>
      <c r="BZ108" s="92"/>
      <c r="CA108" s="92"/>
      <c r="CB108" s="92"/>
      <c r="CC108" s="92"/>
      <c r="CD108" s="92"/>
      <c r="CE108" s="92"/>
      <c r="CF108" s="92"/>
      <c r="CG108" s="92"/>
      <c r="CH108" s="92"/>
      <c r="CI108" s="92"/>
      <c r="CJ108" s="31"/>
      <c r="CK108" s="202"/>
      <c r="CM108" s="202"/>
      <c r="CO108" s="202"/>
      <c r="CQ108" s="202"/>
      <c r="CS108" s="634"/>
      <c r="CU108" s="638"/>
      <c r="CV108" s="22"/>
    </row>
    <row r="109" spans="2:100" x14ac:dyDescent="0.25">
      <c r="B109" s="600"/>
      <c r="C109" s="601"/>
      <c r="D109" s="601"/>
      <c r="E109" s="605"/>
      <c r="F109" s="603"/>
      <c r="G109" s="607"/>
      <c r="H109" s="607"/>
      <c r="I109" s="607"/>
      <c r="J109" s="610"/>
      <c r="K109" s="603"/>
      <c r="L109" s="205"/>
      <c r="M109" s="614"/>
      <c r="N109" s="180"/>
      <c r="O109" s="181"/>
      <c r="P109" s="181"/>
      <c r="Q109" s="182"/>
      <c r="R109" s="616"/>
      <c r="S109" s="183"/>
      <c r="T109" s="184"/>
      <c r="U109" s="616"/>
      <c r="V109" s="183"/>
      <c r="W109" s="184"/>
      <c r="X109" s="615"/>
      <c r="Y109" s="183"/>
      <c r="Z109" s="184"/>
      <c r="AA109" s="616"/>
      <c r="AB109" s="183"/>
      <c r="AC109" s="184"/>
      <c r="AD109" s="616"/>
      <c r="AE109" s="183"/>
      <c r="AF109" s="184"/>
      <c r="AG109" s="616"/>
      <c r="AH109" s="183"/>
      <c r="AI109" s="184"/>
      <c r="AJ109" s="616"/>
      <c r="AK109" s="183"/>
      <c r="AL109" s="184"/>
      <c r="AM109" s="616"/>
      <c r="AN109" s="183"/>
      <c r="AO109" s="184"/>
      <c r="AP109" s="616"/>
      <c r="AQ109" s="183"/>
      <c r="AR109" s="184"/>
      <c r="AS109" s="616"/>
      <c r="AT109" s="183"/>
      <c r="AU109" s="184"/>
      <c r="AV109" s="616"/>
      <c r="AW109" s="183"/>
      <c r="AX109" s="184"/>
      <c r="AY109" s="616"/>
      <c r="AZ109" s="183"/>
      <c r="BA109" s="184"/>
      <c r="BB109" s="617"/>
      <c r="BC109" s="185"/>
      <c r="BD109" s="642"/>
      <c r="BE109" s="211"/>
      <c r="BF109" s="31"/>
      <c r="BG109" s="618"/>
      <c r="BH109" s="619"/>
      <c r="BI109" s="619"/>
      <c r="BJ109" s="619"/>
      <c r="BK109" s="619"/>
      <c r="BL109" s="620"/>
      <c r="BM109" s="31"/>
      <c r="BN109" s="618"/>
      <c r="BO109" s="619"/>
      <c r="BP109" s="619"/>
      <c r="BQ109" s="624"/>
      <c r="BR109" s="625"/>
      <c r="BS109" s="334"/>
      <c r="BT109" s="470"/>
      <c r="BU109" s="619"/>
      <c r="BV109" s="861"/>
      <c r="BW109" s="92"/>
      <c r="BX109" s="31"/>
      <c r="BY109" s="92"/>
      <c r="BZ109" s="92"/>
      <c r="CA109" s="92"/>
      <c r="CB109" s="92"/>
      <c r="CC109" s="92"/>
      <c r="CD109" s="92"/>
      <c r="CE109" s="92"/>
      <c r="CF109" s="92"/>
      <c r="CG109" s="92"/>
      <c r="CH109" s="92"/>
      <c r="CI109" s="92"/>
      <c r="CJ109" s="31"/>
      <c r="CK109" s="202"/>
      <c r="CM109" s="202"/>
      <c r="CO109" s="202"/>
      <c r="CQ109" s="202"/>
      <c r="CS109" s="634"/>
      <c r="CU109" s="638"/>
      <c r="CV109" s="22"/>
    </row>
    <row r="110" spans="2:100" x14ac:dyDescent="0.25">
      <c r="B110" s="600"/>
      <c r="C110" s="601"/>
      <c r="D110" s="601"/>
      <c r="E110" s="605"/>
      <c r="F110" s="603"/>
      <c r="G110" s="607"/>
      <c r="H110" s="607"/>
      <c r="I110" s="607"/>
      <c r="J110" s="610"/>
      <c r="K110" s="603"/>
      <c r="L110" s="205"/>
      <c r="M110" s="614"/>
      <c r="N110" s="180"/>
      <c r="O110" s="181"/>
      <c r="P110" s="181"/>
      <c r="Q110" s="182"/>
      <c r="R110" s="616"/>
      <c r="S110" s="183"/>
      <c r="T110" s="184"/>
      <c r="U110" s="616"/>
      <c r="V110" s="183"/>
      <c r="W110" s="184"/>
      <c r="X110" s="615"/>
      <c r="Y110" s="183"/>
      <c r="Z110" s="184"/>
      <c r="AA110" s="616"/>
      <c r="AB110" s="183"/>
      <c r="AC110" s="184"/>
      <c r="AD110" s="616"/>
      <c r="AE110" s="183"/>
      <c r="AF110" s="184"/>
      <c r="AG110" s="616"/>
      <c r="AH110" s="183"/>
      <c r="AI110" s="184"/>
      <c r="AJ110" s="616"/>
      <c r="AK110" s="183"/>
      <c r="AL110" s="184"/>
      <c r="AM110" s="616"/>
      <c r="AN110" s="183"/>
      <c r="AO110" s="184"/>
      <c r="AP110" s="616"/>
      <c r="AQ110" s="183"/>
      <c r="AR110" s="184"/>
      <c r="AS110" s="616"/>
      <c r="AT110" s="183"/>
      <c r="AU110" s="184"/>
      <c r="AV110" s="616"/>
      <c r="AW110" s="183"/>
      <c r="AX110" s="184"/>
      <c r="AY110" s="616"/>
      <c r="AZ110" s="183"/>
      <c r="BA110" s="184"/>
      <c r="BB110" s="617"/>
      <c r="BC110" s="185"/>
      <c r="BD110" s="642"/>
      <c r="BE110" s="211"/>
      <c r="BF110" s="31"/>
      <c r="BG110" s="618"/>
      <c r="BH110" s="619"/>
      <c r="BI110" s="619"/>
      <c r="BJ110" s="619"/>
      <c r="BK110" s="619"/>
      <c r="BL110" s="620"/>
      <c r="BM110" s="31"/>
      <c r="BN110" s="618"/>
      <c r="BO110" s="619"/>
      <c r="BP110" s="619"/>
      <c r="BQ110" s="624"/>
      <c r="BR110" s="625"/>
      <c r="BS110" s="334"/>
      <c r="BT110" s="470"/>
      <c r="BU110" s="619"/>
      <c r="BV110" s="861"/>
      <c r="BW110" s="92"/>
      <c r="BX110" s="31"/>
      <c r="BY110" s="92"/>
      <c r="BZ110" s="92"/>
      <c r="CA110" s="92"/>
      <c r="CB110" s="92"/>
      <c r="CC110" s="92"/>
      <c r="CD110" s="92"/>
      <c r="CE110" s="92"/>
      <c r="CF110" s="92"/>
      <c r="CG110" s="92"/>
      <c r="CH110" s="92"/>
      <c r="CI110" s="92"/>
      <c r="CJ110" s="31"/>
      <c r="CK110" s="202"/>
      <c r="CM110" s="202"/>
      <c r="CO110" s="202"/>
      <c r="CQ110" s="202"/>
      <c r="CS110" s="634"/>
      <c r="CU110" s="638"/>
      <c r="CV110" s="22"/>
    </row>
    <row r="111" spans="2:100" x14ac:dyDescent="0.25">
      <c r="B111" s="600"/>
      <c r="C111" s="601"/>
      <c r="D111" s="601"/>
      <c r="E111" s="605"/>
      <c r="F111" s="603"/>
      <c r="G111" s="607"/>
      <c r="H111" s="607"/>
      <c r="I111" s="607"/>
      <c r="J111" s="610"/>
      <c r="K111" s="603"/>
      <c r="L111" s="205"/>
      <c r="M111" s="614"/>
      <c r="N111" s="180"/>
      <c r="O111" s="181"/>
      <c r="P111" s="181"/>
      <c r="Q111" s="182"/>
      <c r="R111" s="616"/>
      <c r="S111" s="183"/>
      <c r="T111" s="184"/>
      <c r="U111" s="616"/>
      <c r="V111" s="183"/>
      <c r="W111" s="184"/>
      <c r="X111" s="615"/>
      <c r="Y111" s="183"/>
      <c r="Z111" s="184"/>
      <c r="AA111" s="616"/>
      <c r="AB111" s="183"/>
      <c r="AC111" s="184"/>
      <c r="AD111" s="616"/>
      <c r="AE111" s="183"/>
      <c r="AF111" s="184"/>
      <c r="AG111" s="616"/>
      <c r="AH111" s="183"/>
      <c r="AI111" s="184"/>
      <c r="AJ111" s="616"/>
      <c r="AK111" s="183"/>
      <c r="AL111" s="184"/>
      <c r="AM111" s="616"/>
      <c r="AN111" s="183"/>
      <c r="AO111" s="184"/>
      <c r="AP111" s="616"/>
      <c r="AQ111" s="183"/>
      <c r="AR111" s="184"/>
      <c r="AS111" s="616"/>
      <c r="AT111" s="183"/>
      <c r="AU111" s="184"/>
      <c r="AV111" s="616"/>
      <c r="AW111" s="183"/>
      <c r="AX111" s="184"/>
      <c r="AY111" s="616"/>
      <c r="AZ111" s="183"/>
      <c r="BA111" s="184"/>
      <c r="BB111" s="617"/>
      <c r="BC111" s="185"/>
      <c r="BD111" s="642"/>
      <c r="BE111" s="211"/>
      <c r="BF111" s="31"/>
      <c r="BG111" s="618"/>
      <c r="BH111" s="619"/>
      <c r="BI111" s="619"/>
      <c r="BJ111" s="619"/>
      <c r="BK111" s="619"/>
      <c r="BL111" s="620"/>
      <c r="BM111" s="31"/>
      <c r="BN111" s="618"/>
      <c r="BO111" s="619"/>
      <c r="BP111" s="619"/>
      <c r="BQ111" s="624"/>
      <c r="BR111" s="625"/>
      <c r="BS111" s="334"/>
      <c r="BT111" s="470"/>
      <c r="BU111" s="619"/>
      <c r="BV111" s="861"/>
      <c r="BW111" s="92"/>
      <c r="BX111" s="31"/>
      <c r="BY111" s="92"/>
      <c r="BZ111" s="92"/>
      <c r="CA111" s="92"/>
      <c r="CB111" s="92"/>
      <c r="CC111" s="92"/>
      <c r="CD111" s="92"/>
      <c r="CE111" s="92"/>
      <c r="CF111" s="92"/>
      <c r="CG111" s="92"/>
      <c r="CH111" s="92"/>
      <c r="CI111" s="92"/>
      <c r="CJ111" s="31"/>
      <c r="CK111" s="202"/>
      <c r="CM111" s="202"/>
      <c r="CO111" s="202"/>
      <c r="CQ111" s="202"/>
      <c r="CS111" s="634"/>
      <c r="CU111" s="638"/>
      <c r="CV111" s="22"/>
    </row>
    <row r="112" spans="2:100" x14ac:dyDescent="0.25">
      <c r="B112" s="600"/>
      <c r="C112" s="601"/>
      <c r="D112" s="601"/>
      <c r="E112" s="605"/>
      <c r="F112" s="603"/>
      <c r="G112" s="607"/>
      <c r="H112" s="607"/>
      <c r="I112" s="607"/>
      <c r="J112" s="610"/>
      <c r="K112" s="603"/>
      <c r="L112" s="205"/>
      <c r="M112" s="614"/>
      <c r="N112" s="180"/>
      <c r="O112" s="181"/>
      <c r="P112" s="181"/>
      <c r="Q112" s="182"/>
      <c r="R112" s="616"/>
      <c r="S112" s="183"/>
      <c r="T112" s="184"/>
      <c r="U112" s="616"/>
      <c r="V112" s="183"/>
      <c r="W112" s="184"/>
      <c r="X112" s="615"/>
      <c r="Y112" s="183"/>
      <c r="Z112" s="184"/>
      <c r="AA112" s="616"/>
      <c r="AB112" s="183"/>
      <c r="AC112" s="184"/>
      <c r="AD112" s="616"/>
      <c r="AE112" s="183"/>
      <c r="AF112" s="184"/>
      <c r="AG112" s="616"/>
      <c r="AH112" s="183"/>
      <c r="AI112" s="184"/>
      <c r="AJ112" s="616"/>
      <c r="AK112" s="183"/>
      <c r="AL112" s="184"/>
      <c r="AM112" s="616"/>
      <c r="AN112" s="183"/>
      <c r="AO112" s="184"/>
      <c r="AP112" s="616"/>
      <c r="AQ112" s="183"/>
      <c r="AR112" s="184"/>
      <c r="AS112" s="616"/>
      <c r="AT112" s="183"/>
      <c r="AU112" s="184"/>
      <c r="AV112" s="616"/>
      <c r="AW112" s="183"/>
      <c r="AX112" s="184"/>
      <c r="AY112" s="616"/>
      <c r="AZ112" s="183"/>
      <c r="BA112" s="184"/>
      <c r="BB112" s="617"/>
      <c r="BC112" s="185"/>
      <c r="BD112" s="642"/>
      <c r="BE112" s="211"/>
      <c r="BF112" s="31"/>
      <c r="BG112" s="618"/>
      <c r="BH112" s="619"/>
      <c r="BI112" s="619"/>
      <c r="BJ112" s="619"/>
      <c r="BK112" s="619"/>
      <c r="BL112" s="620"/>
      <c r="BM112" s="31"/>
      <c r="BN112" s="618"/>
      <c r="BO112" s="619"/>
      <c r="BP112" s="619"/>
      <c r="BQ112" s="624"/>
      <c r="BR112" s="625"/>
      <c r="BS112" s="334"/>
      <c r="BT112" s="470"/>
      <c r="BU112" s="619"/>
      <c r="BV112" s="861"/>
      <c r="BW112" s="92"/>
      <c r="BX112" s="31"/>
      <c r="BY112" s="92"/>
      <c r="BZ112" s="92"/>
      <c r="CA112" s="92"/>
      <c r="CB112" s="92"/>
      <c r="CC112" s="92"/>
      <c r="CD112" s="92"/>
      <c r="CE112" s="92"/>
      <c r="CF112" s="92"/>
      <c r="CG112" s="92"/>
      <c r="CH112" s="92"/>
      <c r="CI112" s="92"/>
      <c r="CJ112" s="31"/>
      <c r="CK112" s="202"/>
      <c r="CM112" s="202"/>
      <c r="CO112" s="202"/>
      <c r="CQ112" s="202"/>
      <c r="CS112" s="634"/>
      <c r="CU112" s="638"/>
      <c r="CV112" s="22"/>
    </row>
    <row r="113" spans="2:100" x14ac:dyDescent="0.25">
      <c r="B113" s="600"/>
      <c r="C113" s="601"/>
      <c r="D113" s="601"/>
      <c r="E113" s="605"/>
      <c r="F113" s="603"/>
      <c r="G113" s="607"/>
      <c r="H113" s="607"/>
      <c r="I113" s="607"/>
      <c r="J113" s="610"/>
      <c r="K113" s="603"/>
      <c r="L113" s="205"/>
      <c r="M113" s="614"/>
      <c r="N113" s="180"/>
      <c r="O113" s="181"/>
      <c r="P113" s="181"/>
      <c r="Q113" s="182"/>
      <c r="R113" s="616"/>
      <c r="S113" s="183"/>
      <c r="T113" s="184"/>
      <c r="U113" s="616"/>
      <c r="V113" s="183"/>
      <c r="W113" s="184"/>
      <c r="X113" s="615"/>
      <c r="Y113" s="183"/>
      <c r="Z113" s="184"/>
      <c r="AA113" s="616"/>
      <c r="AB113" s="183"/>
      <c r="AC113" s="184"/>
      <c r="AD113" s="616"/>
      <c r="AE113" s="183"/>
      <c r="AF113" s="184"/>
      <c r="AG113" s="616"/>
      <c r="AH113" s="183"/>
      <c r="AI113" s="184"/>
      <c r="AJ113" s="616"/>
      <c r="AK113" s="183"/>
      <c r="AL113" s="184"/>
      <c r="AM113" s="616"/>
      <c r="AN113" s="183"/>
      <c r="AO113" s="184"/>
      <c r="AP113" s="616"/>
      <c r="AQ113" s="183"/>
      <c r="AR113" s="184"/>
      <c r="AS113" s="616"/>
      <c r="AT113" s="183"/>
      <c r="AU113" s="184"/>
      <c r="AV113" s="616"/>
      <c r="AW113" s="183"/>
      <c r="AX113" s="184"/>
      <c r="AY113" s="616"/>
      <c r="AZ113" s="183"/>
      <c r="BA113" s="184"/>
      <c r="BB113" s="617"/>
      <c r="BC113" s="185"/>
      <c r="BD113" s="642"/>
      <c r="BE113" s="211"/>
      <c r="BF113" s="31"/>
      <c r="BG113" s="618"/>
      <c r="BH113" s="619"/>
      <c r="BI113" s="619"/>
      <c r="BJ113" s="619"/>
      <c r="BK113" s="619"/>
      <c r="BL113" s="620"/>
      <c r="BM113" s="31"/>
      <c r="BN113" s="618"/>
      <c r="BO113" s="619"/>
      <c r="BP113" s="619"/>
      <c r="BQ113" s="624"/>
      <c r="BR113" s="625"/>
      <c r="BS113" s="334"/>
      <c r="BT113" s="470"/>
      <c r="BU113" s="619"/>
      <c r="BV113" s="861"/>
      <c r="BW113" s="92"/>
      <c r="BX113" s="31"/>
      <c r="BY113" s="92"/>
      <c r="BZ113" s="92"/>
      <c r="CA113" s="92"/>
      <c r="CB113" s="92"/>
      <c r="CC113" s="92"/>
      <c r="CD113" s="92"/>
      <c r="CE113" s="92"/>
      <c r="CF113" s="92"/>
      <c r="CG113" s="92"/>
      <c r="CH113" s="92"/>
      <c r="CI113" s="92"/>
      <c r="CJ113" s="31"/>
      <c r="CK113" s="202"/>
      <c r="CM113" s="202"/>
      <c r="CO113" s="202"/>
      <c r="CQ113" s="202"/>
      <c r="CS113" s="634"/>
      <c r="CU113" s="638"/>
      <c r="CV113" s="22"/>
    </row>
    <row r="114" spans="2:100" x14ac:dyDescent="0.25">
      <c r="B114" s="600"/>
      <c r="C114" s="601"/>
      <c r="D114" s="601"/>
      <c r="E114" s="605"/>
      <c r="F114" s="603"/>
      <c r="G114" s="607"/>
      <c r="H114" s="607"/>
      <c r="I114" s="607"/>
      <c r="J114" s="610"/>
      <c r="K114" s="603"/>
      <c r="L114" s="205"/>
      <c r="M114" s="614"/>
      <c r="N114" s="180"/>
      <c r="O114" s="181"/>
      <c r="P114" s="181"/>
      <c r="Q114" s="182"/>
      <c r="R114" s="616"/>
      <c r="S114" s="183"/>
      <c r="T114" s="184"/>
      <c r="U114" s="616"/>
      <c r="V114" s="183"/>
      <c r="W114" s="184"/>
      <c r="X114" s="615"/>
      <c r="Y114" s="183"/>
      <c r="Z114" s="184"/>
      <c r="AA114" s="616"/>
      <c r="AB114" s="183"/>
      <c r="AC114" s="184"/>
      <c r="AD114" s="616"/>
      <c r="AE114" s="183"/>
      <c r="AF114" s="184"/>
      <c r="AG114" s="616"/>
      <c r="AH114" s="183"/>
      <c r="AI114" s="184"/>
      <c r="AJ114" s="616"/>
      <c r="AK114" s="183"/>
      <c r="AL114" s="184"/>
      <c r="AM114" s="616"/>
      <c r="AN114" s="183"/>
      <c r="AO114" s="184"/>
      <c r="AP114" s="616"/>
      <c r="AQ114" s="183"/>
      <c r="AR114" s="184"/>
      <c r="AS114" s="616"/>
      <c r="AT114" s="183"/>
      <c r="AU114" s="184"/>
      <c r="AV114" s="616"/>
      <c r="AW114" s="183"/>
      <c r="AX114" s="184"/>
      <c r="AY114" s="616"/>
      <c r="AZ114" s="183"/>
      <c r="BA114" s="184"/>
      <c r="BB114" s="617"/>
      <c r="BC114" s="185"/>
      <c r="BD114" s="642"/>
      <c r="BE114" s="211"/>
      <c r="BF114" s="31"/>
      <c r="BG114" s="618"/>
      <c r="BH114" s="619"/>
      <c r="BI114" s="619"/>
      <c r="BJ114" s="619"/>
      <c r="BK114" s="619"/>
      <c r="BL114" s="620"/>
      <c r="BM114" s="31"/>
      <c r="BN114" s="618"/>
      <c r="BO114" s="619"/>
      <c r="BP114" s="619"/>
      <c r="BQ114" s="624"/>
      <c r="BR114" s="625"/>
      <c r="BS114" s="334"/>
      <c r="BT114" s="470"/>
      <c r="BU114" s="619"/>
      <c r="BV114" s="861"/>
      <c r="BW114" s="92"/>
      <c r="BX114" s="31"/>
      <c r="BY114" s="92"/>
      <c r="BZ114" s="92"/>
      <c r="CA114" s="92"/>
      <c r="CB114" s="92"/>
      <c r="CC114" s="92"/>
      <c r="CD114" s="92"/>
      <c r="CE114" s="92"/>
      <c r="CF114" s="92"/>
      <c r="CG114" s="92"/>
      <c r="CH114" s="92"/>
      <c r="CI114" s="92"/>
      <c r="CJ114" s="31"/>
      <c r="CK114" s="202"/>
      <c r="CM114" s="202"/>
      <c r="CO114" s="202"/>
      <c r="CQ114" s="202"/>
      <c r="CS114" s="634"/>
      <c r="CU114" s="638"/>
      <c r="CV114" s="22"/>
    </row>
    <row r="115" spans="2:100" x14ac:dyDescent="0.25">
      <c r="B115" s="600"/>
      <c r="C115" s="601"/>
      <c r="D115" s="601"/>
      <c r="E115" s="605"/>
      <c r="F115" s="603"/>
      <c r="G115" s="607"/>
      <c r="H115" s="607"/>
      <c r="I115" s="607"/>
      <c r="J115" s="610"/>
      <c r="K115" s="603"/>
      <c r="L115" s="205"/>
      <c r="M115" s="614"/>
      <c r="N115" s="180"/>
      <c r="O115" s="181"/>
      <c r="P115" s="181"/>
      <c r="Q115" s="182"/>
      <c r="R115" s="616"/>
      <c r="S115" s="183"/>
      <c r="T115" s="184"/>
      <c r="U115" s="616"/>
      <c r="V115" s="183"/>
      <c r="W115" s="184"/>
      <c r="X115" s="615"/>
      <c r="Y115" s="183"/>
      <c r="Z115" s="184"/>
      <c r="AA115" s="616"/>
      <c r="AB115" s="183"/>
      <c r="AC115" s="184"/>
      <c r="AD115" s="616"/>
      <c r="AE115" s="183"/>
      <c r="AF115" s="184"/>
      <c r="AG115" s="616"/>
      <c r="AH115" s="183"/>
      <c r="AI115" s="184"/>
      <c r="AJ115" s="616"/>
      <c r="AK115" s="183"/>
      <c r="AL115" s="184"/>
      <c r="AM115" s="616"/>
      <c r="AN115" s="183"/>
      <c r="AO115" s="184"/>
      <c r="AP115" s="616"/>
      <c r="AQ115" s="183"/>
      <c r="AR115" s="184"/>
      <c r="AS115" s="616"/>
      <c r="AT115" s="183"/>
      <c r="AU115" s="184"/>
      <c r="AV115" s="616"/>
      <c r="AW115" s="183"/>
      <c r="AX115" s="184"/>
      <c r="AY115" s="616"/>
      <c r="AZ115" s="183"/>
      <c r="BA115" s="184"/>
      <c r="BB115" s="617"/>
      <c r="BC115" s="185"/>
      <c r="BD115" s="642"/>
      <c r="BE115" s="211"/>
      <c r="BF115" s="31"/>
      <c r="BG115" s="618"/>
      <c r="BH115" s="619"/>
      <c r="BI115" s="619"/>
      <c r="BJ115" s="619"/>
      <c r="BK115" s="619"/>
      <c r="BL115" s="620"/>
      <c r="BM115" s="31"/>
      <c r="BN115" s="618"/>
      <c r="BO115" s="619"/>
      <c r="BP115" s="619"/>
      <c r="BQ115" s="624"/>
      <c r="BR115" s="625"/>
      <c r="BS115" s="334"/>
      <c r="BT115" s="470"/>
      <c r="BU115" s="619"/>
      <c r="BV115" s="861"/>
      <c r="BW115" s="92"/>
      <c r="BX115" s="31"/>
      <c r="BY115" s="92"/>
      <c r="BZ115" s="92"/>
      <c r="CA115" s="92"/>
      <c r="CB115" s="92"/>
      <c r="CC115" s="92"/>
      <c r="CD115" s="92"/>
      <c r="CE115" s="92"/>
      <c r="CF115" s="92"/>
      <c r="CG115" s="92"/>
      <c r="CH115" s="92"/>
      <c r="CI115" s="92"/>
      <c r="CJ115" s="31"/>
      <c r="CK115" s="202"/>
      <c r="CM115" s="202"/>
      <c r="CO115" s="202"/>
      <c r="CQ115" s="202"/>
      <c r="CS115" s="634"/>
      <c r="CU115" s="638"/>
      <c r="CV115" s="22"/>
    </row>
    <row r="116" spans="2:100" x14ac:dyDescent="0.25">
      <c r="B116" s="600"/>
      <c r="C116" s="601"/>
      <c r="D116" s="601"/>
      <c r="E116" s="605"/>
      <c r="F116" s="603"/>
      <c r="G116" s="607"/>
      <c r="H116" s="607"/>
      <c r="I116" s="607"/>
      <c r="J116" s="610"/>
      <c r="K116" s="603"/>
      <c r="L116" s="205"/>
      <c r="M116" s="614"/>
      <c r="N116" s="180"/>
      <c r="O116" s="181"/>
      <c r="P116" s="181"/>
      <c r="Q116" s="182"/>
      <c r="R116" s="616"/>
      <c r="S116" s="183"/>
      <c r="T116" s="184"/>
      <c r="U116" s="616"/>
      <c r="V116" s="183"/>
      <c r="W116" s="184"/>
      <c r="X116" s="615"/>
      <c r="Y116" s="183"/>
      <c r="Z116" s="184"/>
      <c r="AA116" s="616"/>
      <c r="AB116" s="183"/>
      <c r="AC116" s="184"/>
      <c r="AD116" s="616"/>
      <c r="AE116" s="183"/>
      <c r="AF116" s="184"/>
      <c r="AG116" s="616"/>
      <c r="AH116" s="183"/>
      <c r="AI116" s="184"/>
      <c r="AJ116" s="616"/>
      <c r="AK116" s="183"/>
      <c r="AL116" s="184"/>
      <c r="AM116" s="616"/>
      <c r="AN116" s="183"/>
      <c r="AO116" s="184"/>
      <c r="AP116" s="616"/>
      <c r="AQ116" s="183"/>
      <c r="AR116" s="184"/>
      <c r="AS116" s="616"/>
      <c r="AT116" s="183"/>
      <c r="AU116" s="184"/>
      <c r="AV116" s="616"/>
      <c r="AW116" s="183"/>
      <c r="AX116" s="184"/>
      <c r="AY116" s="616"/>
      <c r="AZ116" s="183"/>
      <c r="BA116" s="184"/>
      <c r="BB116" s="617"/>
      <c r="BC116" s="185"/>
      <c r="BD116" s="642"/>
      <c r="BE116" s="211"/>
      <c r="BF116" s="31"/>
      <c r="BG116" s="618"/>
      <c r="BH116" s="619"/>
      <c r="BI116" s="619"/>
      <c r="BJ116" s="619"/>
      <c r="BK116" s="619"/>
      <c r="BL116" s="620"/>
      <c r="BM116" s="31"/>
      <c r="BN116" s="618"/>
      <c r="BO116" s="619"/>
      <c r="BP116" s="619"/>
      <c r="BQ116" s="624"/>
      <c r="BR116" s="625"/>
      <c r="BS116" s="334"/>
      <c r="BT116" s="470"/>
      <c r="BU116" s="619"/>
      <c r="BV116" s="861"/>
      <c r="BW116" s="92"/>
      <c r="BX116" s="31"/>
      <c r="BY116" s="92"/>
      <c r="BZ116" s="92"/>
      <c r="CA116" s="92"/>
      <c r="CB116" s="92"/>
      <c r="CC116" s="92"/>
      <c r="CD116" s="92"/>
      <c r="CE116" s="92"/>
      <c r="CF116" s="92"/>
      <c r="CG116" s="92"/>
      <c r="CH116" s="92"/>
      <c r="CI116" s="92"/>
      <c r="CJ116" s="31"/>
      <c r="CK116" s="202"/>
      <c r="CM116" s="202"/>
      <c r="CO116" s="202"/>
      <c r="CQ116" s="202"/>
      <c r="CS116" s="634"/>
      <c r="CU116" s="638"/>
      <c r="CV116" s="22"/>
    </row>
    <row r="117" spans="2:100" x14ac:dyDescent="0.25">
      <c r="B117" s="600"/>
      <c r="C117" s="601"/>
      <c r="D117" s="601"/>
      <c r="E117" s="605"/>
      <c r="F117" s="603"/>
      <c r="G117" s="607"/>
      <c r="H117" s="607"/>
      <c r="I117" s="607"/>
      <c r="J117" s="610"/>
      <c r="K117" s="603"/>
      <c r="L117" s="205"/>
      <c r="M117" s="614"/>
      <c r="N117" s="180"/>
      <c r="O117" s="181"/>
      <c r="P117" s="181"/>
      <c r="Q117" s="182"/>
      <c r="R117" s="616"/>
      <c r="S117" s="183"/>
      <c r="T117" s="184"/>
      <c r="U117" s="616"/>
      <c r="V117" s="183"/>
      <c r="W117" s="184"/>
      <c r="X117" s="615"/>
      <c r="Y117" s="183"/>
      <c r="Z117" s="184"/>
      <c r="AA117" s="616"/>
      <c r="AB117" s="183"/>
      <c r="AC117" s="184"/>
      <c r="AD117" s="616"/>
      <c r="AE117" s="183"/>
      <c r="AF117" s="184"/>
      <c r="AG117" s="616"/>
      <c r="AH117" s="183"/>
      <c r="AI117" s="184"/>
      <c r="AJ117" s="616"/>
      <c r="AK117" s="183"/>
      <c r="AL117" s="184"/>
      <c r="AM117" s="616"/>
      <c r="AN117" s="183"/>
      <c r="AO117" s="184"/>
      <c r="AP117" s="616"/>
      <c r="AQ117" s="183"/>
      <c r="AR117" s="184"/>
      <c r="AS117" s="616"/>
      <c r="AT117" s="183"/>
      <c r="AU117" s="184"/>
      <c r="AV117" s="616"/>
      <c r="AW117" s="183"/>
      <c r="AX117" s="184"/>
      <c r="AY117" s="616"/>
      <c r="AZ117" s="183"/>
      <c r="BA117" s="184"/>
      <c r="BB117" s="617"/>
      <c r="BC117" s="185"/>
      <c r="BD117" s="642"/>
      <c r="BE117" s="211"/>
      <c r="BF117" s="31"/>
      <c r="BG117" s="618"/>
      <c r="BH117" s="619"/>
      <c r="BI117" s="619"/>
      <c r="BJ117" s="619"/>
      <c r="BK117" s="619"/>
      <c r="BL117" s="620"/>
      <c r="BM117" s="31"/>
      <c r="BN117" s="618"/>
      <c r="BO117" s="619"/>
      <c r="BP117" s="619"/>
      <c r="BQ117" s="624"/>
      <c r="BR117" s="625"/>
      <c r="BS117" s="334"/>
      <c r="BT117" s="470"/>
      <c r="BU117" s="619"/>
      <c r="BV117" s="861"/>
      <c r="BW117" s="92"/>
      <c r="BX117" s="31"/>
      <c r="BY117" s="92"/>
      <c r="BZ117" s="92"/>
      <c r="CA117" s="92"/>
      <c r="CB117" s="92"/>
      <c r="CC117" s="92"/>
      <c r="CD117" s="92"/>
      <c r="CE117" s="92"/>
      <c r="CF117" s="92"/>
      <c r="CG117" s="92"/>
      <c r="CH117" s="92"/>
      <c r="CI117" s="92"/>
      <c r="CJ117" s="31"/>
      <c r="CK117" s="202"/>
      <c r="CM117" s="202"/>
      <c r="CO117" s="202"/>
      <c r="CQ117" s="202"/>
      <c r="CS117" s="634"/>
      <c r="CU117" s="638"/>
      <c r="CV117" s="22"/>
    </row>
    <row r="118" spans="2:100" x14ac:dyDescent="0.25">
      <c r="B118" s="600"/>
      <c r="C118" s="601"/>
      <c r="D118" s="601"/>
      <c r="E118" s="605"/>
      <c r="F118" s="603"/>
      <c r="G118" s="607"/>
      <c r="H118" s="607"/>
      <c r="I118" s="607"/>
      <c r="J118" s="610"/>
      <c r="K118" s="603"/>
      <c r="L118" s="205"/>
      <c r="M118" s="614"/>
      <c r="N118" s="180"/>
      <c r="O118" s="181"/>
      <c r="P118" s="181"/>
      <c r="Q118" s="182"/>
      <c r="R118" s="616"/>
      <c r="S118" s="183"/>
      <c r="T118" s="184"/>
      <c r="U118" s="616"/>
      <c r="V118" s="183"/>
      <c r="W118" s="184"/>
      <c r="X118" s="615"/>
      <c r="Y118" s="183"/>
      <c r="Z118" s="184"/>
      <c r="AA118" s="616"/>
      <c r="AB118" s="183"/>
      <c r="AC118" s="184"/>
      <c r="AD118" s="616"/>
      <c r="AE118" s="183"/>
      <c r="AF118" s="184"/>
      <c r="AG118" s="616"/>
      <c r="AH118" s="183"/>
      <c r="AI118" s="184"/>
      <c r="AJ118" s="616"/>
      <c r="AK118" s="183"/>
      <c r="AL118" s="184"/>
      <c r="AM118" s="616"/>
      <c r="AN118" s="183"/>
      <c r="AO118" s="184"/>
      <c r="AP118" s="616"/>
      <c r="AQ118" s="183"/>
      <c r="AR118" s="184"/>
      <c r="AS118" s="616"/>
      <c r="AT118" s="183"/>
      <c r="AU118" s="184"/>
      <c r="AV118" s="616"/>
      <c r="AW118" s="183"/>
      <c r="AX118" s="184"/>
      <c r="AY118" s="616"/>
      <c r="AZ118" s="183"/>
      <c r="BA118" s="184"/>
      <c r="BB118" s="617"/>
      <c r="BC118" s="185"/>
      <c r="BD118" s="642"/>
      <c r="BE118" s="211"/>
      <c r="BF118" s="31"/>
      <c r="BG118" s="618"/>
      <c r="BH118" s="619"/>
      <c r="BI118" s="619"/>
      <c r="BJ118" s="619"/>
      <c r="BK118" s="619"/>
      <c r="BL118" s="620"/>
      <c r="BM118" s="31"/>
      <c r="BN118" s="618"/>
      <c r="BO118" s="619"/>
      <c r="BP118" s="619"/>
      <c r="BQ118" s="624"/>
      <c r="BR118" s="625"/>
      <c r="BS118" s="334"/>
      <c r="BT118" s="470"/>
      <c r="BU118" s="619"/>
      <c r="BV118" s="861"/>
      <c r="BW118" s="92"/>
      <c r="BX118" s="31"/>
      <c r="BY118" s="92"/>
      <c r="BZ118" s="92"/>
      <c r="CA118" s="92"/>
      <c r="CB118" s="92"/>
      <c r="CC118" s="92"/>
      <c r="CD118" s="92"/>
      <c r="CE118" s="92"/>
      <c r="CF118" s="92"/>
      <c r="CG118" s="92"/>
      <c r="CH118" s="92"/>
      <c r="CI118" s="92"/>
      <c r="CJ118" s="31"/>
      <c r="CK118" s="202"/>
      <c r="CM118" s="202"/>
      <c r="CO118" s="202"/>
      <c r="CQ118" s="202"/>
      <c r="CS118" s="634"/>
      <c r="CU118" s="638"/>
      <c r="CV118" s="22"/>
    </row>
    <row r="119" spans="2:100" x14ac:dyDescent="0.25">
      <c r="B119" s="600"/>
      <c r="C119" s="601"/>
      <c r="D119" s="601"/>
      <c r="E119" s="605"/>
      <c r="F119" s="603"/>
      <c r="G119" s="607"/>
      <c r="H119" s="607"/>
      <c r="I119" s="607"/>
      <c r="J119" s="610"/>
      <c r="K119" s="603"/>
      <c r="L119" s="205"/>
      <c r="M119" s="614"/>
      <c r="N119" s="180"/>
      <c r="O119" s="181"/>
      <c r="P119" s="181"/>
      <c r="Q119" s="182"/>
      <c r="R119" s="616"/>
      <c r="S119" s="183"/>
      <c r="T119" s="184"/>
      <c r="U119" s="616"/>
      <c r="V119" s="183"/>
      <c r="W119" s="184"/>
      <c r="X119" s="615"/>
      <c r="Y119" s="183"/>
      <c r="Z119" s="184"/>
      <c r="AA119" s="616"/>
      <c r="AB119" s="183"/>
      <c r="AC119" s="184"/>
      <c r="AD119" s="616"/>
      <c r="AE119" s="183"/>
      <c r="AF119" s="184"/>
      <c r="AG119" s="616"/>
      <c r="AH119" s="183"/>
      <c r="AI119" s="184"/>
      <c r="AJ119" s="616"/>
      <c r="AK119" s="183"/>
      <c r="AL119" s="184"/>
      <c r="AM119" s="616"/>
      <c r="AN119" s="183"/>
      <c r="AO119" s="184"/>
      <c r="AP119" s="616"/>
      <c r="AQ119" s="183"/>
      <c r="AR119" s="184"/>
      <c r="AS119" s="616"/>
      <c r="AT119" s="183"/>
      <c r="AU119" s="184"/>
      <c r="AV119" s="616"/>
      <c r="AW119" s="183"/>
      <c r="AX119" s="184"/>
      <c r="AY119" s="616"/>
      <c r="AZ119" s="183"/>
      <c r="BA119" s="184"/>
      <c r="BB119" s="617"/>
      <c r="BC119" s="185"/>
      <c r="BD119" s="642"/>
      <c r="BE119" s="211"/>
      <c r="BF119" s="31"/>
      <c r="BG119" s="618"/>
      <c r="BH119" s="619"/>
      <c r="BI119" s="619"/>
      <c r="BJ119" s="619"/>
      <c r="BK119" s="619"/>
      <c r="BL119" s="620"/>
      <c r="BM119" s="31"/>
      <c r="BN119" s="618"/>
      <c r="BO119" s="619"/>
      <c r="BP119" s="619"/>
      <c r="BQ119" s="624"/>
      <c r="BR119" s="625"/>
      <c r="BS119" s="334"/>
      <c r="BT119" s="470"/>
      <c r="BU119" s="619"/>
      <c r="BV119" s="861"/>
      <c r="BW119" s="92"/>
      <c r="BX119" s="31"/>
      <c r="BY119" s="92"/>
      <c r="BZ119" s="92"/>
      <c r="CA119" s="92"/>
      <c r="CB119" s="92"/>
      <c r="CC119" s="92"/>
      <c r="CD119" s="92"/>
      <c r="CE119" s="92"/>
      <c r="CF119" s="92"/>
      <c r="CG119" s="92"/>
      <c r="CH119" s="92"/>
      <c r="CI119" s="92"/>
      <c r="CJ119" s="31"/>
      <c r="CK119" s="202"/>
      <c r="CM119" s="202"/>
      <c r="CO119" s="202"/>
      <c r="CQ119" s="202"/>
      <c r="CS119" s="634"/>
      <c r="CU119" s="638"/>
      <c r="CV119" s="22"/>
    </row>
    <row r="120" spans="2:100" x14ac:dyDescent="0.25">
      <c r="B120" s="600"/>
      <c r="C120" s="601"/>
      <c r="D120" s="601"/>
      <c r="E120" s="605"/>
      <c r="F120" s="603"/>
      <c r="G120" s="607"/>
      <c r="H120" s="607"/>
      <c r="I120" s="607"/>
      <c r="J120" s="612"/>
      <c r="K120" s="603"/>
      <c r="L120" s="205"/>
      <c r="M120" s="614"/>
      <c r="N120" s="180"/>
      <c r="O120" s="181"/>
      <c r="P120" s="181"/>
      <c r="Q120" s="182"/>
      <c r="R120" s="616"/>
      <c r="S120" s="183"/>
      <c r="T120" s="184"/>
      <c r="U120" s="616"/>
      <c r="V120" s="183"/>
      <c r="W120" s="184"/>
      <c r="X120" s="615"/>
      <c r="Y120" s="183"/>
      <c r="Z120" s="184"/>
      <c r="AA120" s="616"/>
      <c r="AB120" s="183"/>
      <c r="AC120" s="184"/>
      <c r="AD120" s="616"/>
      <c r="AE120" s="183"/>
      <c r="AF120" s="184"/>
      <c r="AG120" s="616"/>
      <c r="AH120" s="183"/>
      <c r="AI120" s="184"/>
      <c r="AJ120" s="616"/>
      <c r="AK120" s="183"/>
      <c r="AL120" s="184"/>
      <c r="AM120" s="616"/>
      <c r="AN120" s="183"/>
      <c r="AO120" s="184"/>
      <c r="AP120" s="616"/>
      <c r="AQ120" s="183"/>
      <c r="AR120" s="184"/>
      <c r="AS120" s="616"/>
      <c r="AT120" s="183"/>
      <c r="AU120" s="184"/>
      <c r="AV120" s="616"/>
      <c r="AW120" s="183"/>
      <c r="AX120" s="184"/>
      <c r="AY120" s="616"/>
      <c r="AZ120" s="183"/>
      <c r="BA120" s="184"/>
      <c r="BB120" s="617"/>
      <c r="BC120" s="185"/>
      <c r="BD120" s="642"/>
      <c r="BE120" s="211"/>
      <c r="BF120" s="31"/>
      <c r="BG120" s="618"/>
      <c r="BH120" s="619"/>
      <c r="BI120" s="619"/>
      <c r="BJ120" s="619"/>
      <c r="BK120" s="619"/>
      <c r="BL120" s="620"/>
      <c r="BM120" s="31"/>
      <c r="BN120" s="618"/>
      <c r="BO120" s="619"/>
      <c r="BP120" s="619"/>
      <c r="BQ120" s="624"/>
      <c r="BR120" s="625"/>
      <c r="BS120" s="334"/>
      <c r="BT120" s="470"/>
      <c r="BU120" s="619"/>
      <c r="BV120" s="861"/>
      <c r="BW120" s="92"/>
      <c r="BX120" s="31"/>
      <c r="BY120" s="92"/>
      <c r="BZ120" s="92"/>
      <c r="CA120" s="92"/>
      <c r="CB120" s="92"/>
      <c r="CC120" s="92"/>
      <c r="CD120" s="92"/>
      <c r="CE120" s="92"/>
      <c r="CF120" s="92"/>
      <c r="CG120" s="92"/>
      <c r="CH120" s="92"/>
      <c r="CI120" s="92"/>
      <c r="CJ120" s="31"/>
      <c r="CK120" s="202"/>
      <c r="CM120" s="202"/>
      <c r="CO120" s="202"/>
      <c r="CQ120" s="202"/>
      <c r="CS120" s="634"/>
      <c r="CU120" s="638"/>
      <c r="CV120" s="22"/>
    </row>
    <row r="121" spans="2:100" x14ac:dyDescent="0.25">
      <c r="B121" s="600"/>
      <c r="C121" s="601"/>
      <c r="D121" s="601"/>
      <c r="E121" s="605"/>
      <c r="F121" s="603"/>
      <c r="G121" s="607"/>
      <c r="H121" s="607"/>
      <c r="I121" s="607"/>
      <c r="J121" s="612"/>
      <c r="K121" s="603"/>
      <c r="L121" s="205"/>
      <c r="M121" s="614"/>
      <c r="N121" s="180"/>
      <c r="O121" s="181"/>
      <c r="P121" s="181"/>
      <c r="Q121" s="182"/>
      <c r="R121" s="616"/>
      <c r="S121" s="183"/>
      <c r="T121" s="184"/>
      <c r="U121" s="616"/>
      <c r="V121" s="183"/>
      <c r="W121" s="184"/>
      <c r="X121" s="615"/>
      <c r="Y121" s="183"/>
      <c r="Z121" s="184"/>
      <c r="AA121" s="616"/>
      <c r="AB121" s="183"/>
      <c r="AC121" s="184"/>
      <c r="AD121" s="616"/>
      <c r="AE121" s="183"/>
      <c r="AF121" s="184"/>
      <c r="AG121" s="616"/>
      <c r="AH121" s="183"/>
      <c r="AI121" s="184"/>
      <c r="AJ121" s="616"/>
      <c r="AK121" s="183"/>
      <c r="AL121" s="184"/>
      <c r="AM121" s="616"/>
      <c r="AN121" s="183"/>
      <c r="AO121" s="184"/>
      <c r="AP121" s="616"/>
      <c r="AQ121" s="183"/>
      <c r="AR121" s="184"/>
      <c r="AS121" s="616"/>
      <c r="AT121" s="183"/>
      <c r="AU121" s="184"/>
      <c r="AV121" s="616"/>
      <c r="AW121" s="183"/>
      <c r="AX121" s="184"/>
      <c r="AY121" s="616"/>
      <c r="AZ121" s="183"/>
      <c r="BA121" s="184"/>
      <c r="BB121" s="617"/>
      <c r="BC121" s="185"/>
      <c r="BD121" s="642"/>
      <c r="BE121" s="211"/>
      <c r="BF121" s="31"/>
      <c r="BG121" s="618"/>
      <c r="BH121" s="619"/>
      <c r="BI121" s="619"/>
      <c r="BJ121" s="619"/>
      <c r="BK121" s="619"/>
      <c r="BL121" s="620"/>
      <c r="BM121" s="31"/>
      <c r="BN121" s="618"/>
      <c r="BO121" s="619"/>
      <c r="BP121" s="619"/>
      <c r="BQ121" s="624"/>
      <c r="BR121" s="625"/>
      <c r="BS121" s="334"/>
      <c r="BT121" s="470"/>
      <c r="BU121" s="619"/>
      <c r="BV121" s="861"/>
      <c r="BW121" s="92"/>
      <c r="BX121" s="31"/>
      <c r="BY121" s="92"/>
      <c r="BZ121" s="92"/>
      <c r="CA121" s="92"/>
      <c r="CB121" s="92"/>
      <c r="CC121" s="92"/>
      <c r="CD121" s="92"/>
      <c r="CE121" s="92"/>
      <c r="CF121" s="92"/>
      <c r="CG121" s="92"/>
      <c r="CH121" s="92"/>
      <c r="CI121" s="92"/>
      <c r="CJ121" s="31"/>
      <c r="CK121" s="202"/>
      <c r="CM121" s="202"/>
      <c r="CO121" s="202"/>
      <c r="CQ121" s="202"/>
      <c r="CS121" s="634"/>
      <c r="CU121" s="638"/>
      <c r="CV121" s="22"/>
    </row>
    <row r="122" spans="2:100" x14ac:dyDescent="0.25">
      <c r="B122" s="600"/>
      <c r="C122" s="601"/>
      <c r="D122" s="601"/>
      <c r="E122" s="605"/>
      <c r="F122" s="603"/>
      <c r="G122" s="607"/>
      <c r="H122" s="607"/>
      <c r="I122" s="607"/>
      <c r="J122" s="612"/>
      <c r="K122" s="603"/>
      <c r="L122" s="205"/>
      <c r="M122" s="614"/>
      <c r="N122" s="180"/>
      <c r="O122" s="181"/>
      <c r="P122" s="181"/>
      <c r="Q122" s="182"/>
      <c r="R122" s="616"/>
      <c r="S122" s="183"/>
      <c r="T122" s="184"/>
      <c r="U122" s="616"/>
      <c r="V122" s="183"/>
      <c r="W122" s="184"/>
      <c r="X122" s="615"/>
      <c r="Y122" s="183"/>
      <c r="Z122" s="184"/>
      <c r="AA122" s="616"/>
      <c r="AB122" s="183"/>
      <c r="AC122" s="184"/>
      <c r="AD122" s="616"/>
      <c r="AE122" s="183"/>
      <c r="AF122" s="184"/>
      <c r="AG122" s="616"/>
      <c r="AH122" s="183"/>
      <c r="AI122" s="184"/>
      <c r="AJ122" s="616"/>
      <c r="AK122" s="183"/>
      <c r="AL122" s="184"/>
      <c r="AM122" s="616"/>
      <c r="AN122" s="183"/>
      <c r="AO122" s="184"/>
      <c r="AP122" s="616"/>
      <c r="AQ122" s="183"/>
      <c r="AR122" s="184"/>
      <c r="AS122" s="616"/>
      <c r="AT122" s="183"/>
      <c r="AU122" s="184"/>
      <c r="AV122" s="616"/>
      <c r="AW122" s="183"/>
      <c r="AX122" s="184"/>
      <c r="AY122" s="616"/>
      <c r="AZ122" s="183"/>
      <c r="BA122" s="184"/>
      <c r="BB122" s="617"/>
      <c r="BC122" s="185"/>
      <c r="BD122" s="642"/>
      <c r="BE122" s="211"/>
      <c r="BF122" s="31"/>
      <c r="BG122" s="618"/>
      <c r="BH122" s="619"/>
      <c r="BI122" s="619"/>
      <c r="BJ122" s="619"/>
      <c r="BK122" s="619"/>
      <c r="BL122" s="620"/>
      <c r="BM122" s="31"/>
      <c r="BN122" s="618"/>
      <c r="BO122" s="619"/>
      <c r="BP122" s="619"/>
      <c r="BQ122" s="624"/>
      <c r="BR122" s="625"/>
      <c r="BS122" s="334"/>
      <c r="BT122" s="470"/>
      <c r="BU122" s="619"/>
      <c r="BV122" s="861"/>
      <c r="BW122" s="92"/>
      <c r="BX122" s="31"/>
      <c r="BY122" s="92"/>
      <c r="BZ122" s="92"/>
      <c r="CA122" s="92"/>
      <c r="CB122" s="92"/>
      <c r="CC122" s="92"/>
      <c r="CD122" s="92"/>
      <c r="CE122" s="92"/>
      <c r="CF122" s="92"/>
      <c r="CG122" s="92"/>
      <c r="CH122" s="92"/>
      <c r="CI122" s="92"/>
      <c r="CJ122" s="31"/>
      <c r="CK122" s="202"/>
      <c r="CM122" s="202"/>
      <c r="CO122" s="202"/>
      <c r="CQ122" s="202"/>
      <c r="CS122" s="634"/>
      <c r="CU122" s="638"/>
      <c r="CV122" s="22"/>
    </row>
    <row r="123" spans="2:100" x14ac:dyDescent="0.25">
      <c r="B123" s="600"/>
      <c r="C123" s="601"/>
      <c r="D123" s="601"/>
      <c r="E123" s="605"/>
      <c r="F123" s="603"/>
      <c r="G123" s="607"/>
      <c r="H123" s="607"/>
      <c r="I123" s="607"/>
      <c r="J123" s="610"/>
      <c r="K123" s="603"/>
      <c r="L123" s="205"/>
      <c r="M123" s="614"/>
      <c r="N123" s="180"/>
      <c r="O123" s="181"/>
      <c r="P123" s="181"/>
      <c r="Q123" s="182"/>
      <c r="R123" s="616"/>
      <c r="S123" s="183"/>
      <c r="T123" s="184"/>
      <c r="U123" s="616"/>
      <c r="V123" s="183"/>
      <c r="W123" s="184"/>
      <c r="X123" s="615"/>
      <c r="Y123" s="183"/>
      <c r="Z123" s="184"/>
      <c r="AA123" s="616"/>
      <c r="AB123" s="183"/>
      <c r="AC123" s="184"/>
      <c r="AD123" s="616"/>
      <c r="AE123" s="183"/>
      <c r="AF123" s="184"/>
      <c r="AG123" s="616"/>
      <c r="AH123" s="183"/>
      <c r="AI123" s="184"/>
      <c r="AJ123" s="616"/>
      <c r="AK123" s="183"/>
      <c r="AL123" s="184"/>
      <c r="AM123" s="616"/>
      <c r="AN123" s="183"/>
      <c r="AO123" s="184"/>
      <c r="AP123" s="616"/>
      <c r="AQ123" s="183"/>
      <c r="AR123" s="184"/>
      <c r="AS123" s="616"/>
      <c r="AT123" s="183"/>
      <c r="AU123" s="184"/>
      <c r="AV123" s="616"/>
      <c r="AW123" s="183"/>
      <c r="AX123" s="184"/>
      <c r="AY123" s="616"/>
      <c r="AZ123" s="183"/>
      <c r="BA123" s="184"/>
      <c r="BB123" s="617"/>
      <c r="BC123" s="185"/>
      <c r="BD123" s="642"/>
      <c r="BE123" s="211"/>
      <c r="BF123" s="31"/>
      <c r="BG123" s="618"/>
      <c r="BH123" s="619"/>
      <c r="BI123" s="619"/>
      <c r="BJ123" s="619"/>
      <c r="BK123" s="619"/>
      <c r="BL123" s="620"/>
      <c r="BM123" s="31"/>
      <c r="BN123" s="618"/>
      <c r="BO123" s="619"/>
      <c r="BP123" s="619"/>
      <c r="BQ123" s="624"/>
      <c r="BR123" s="625"/>
      <c r="BS123" s="334"/>
      <c r="BT123" s="470"/>
      <c r="BU123" s="619"/>
      <c r="BV123" s="861"/>
      <c r="BW123" s="92"/>
      <c r="BX123" s="31"/>
      <c r="BY123" s="92"/>
      <c r="BZ123" s="92"/>
      <c r="CA123" s="92"/>
      <c r="CB123" s="92"/>
      <c r="CC123" s="92"/>
      <c r="CD123" s="92"/>
      <c r="CE123" s="92"/>
      <c r="CF123" s="92"/>
      <c r="CG123" s="92"/>
      <c r="CH123" s="92"/>
      <c r="CI123" s="92"/>
      <c r="CJ123" s="31"/>
      <c r="CK123" s="202"/>
      <c r="CM123" s="202"/>
      <c r="CO123" s="202"/>
      <c r="CQ123" s="202"/>
      <c r="CS123" s="634"/>
      <c r="CU123" s="638"/>
      <c r="CV123" s="22"/>
    </row>
    <row r="124" spans="2:100" x14ac:dyDescent="0.25">
      <c r="B124" s="600"/>
      <c r="C124" s="601"/>
      <c r="D124" s="601"/>
      <c r="E124" s="605"/>
      <c r="F124" s="603"/>
      <c r="G124" s="607"/>
      <c r="H124" s="607"/>
      <c r="I124" s="607"/>
      <c r="J124" s="610"/>
      <c r="K124" s="603"/>
      <c r="L124" s="205"/>
      <c r="M124" s="614"/>
      <c r="N124" s="180"/>
      <c r="O124" s="181"/>
      <c r="P124" s="181"/>
      <c r="Q124" s="182"/>
      <c r="R124" s="616"/>
      <c r="S124" s="183"/>
      <c r="T124" s="184"/>
      <c r="U124" s="616"/>
      <c r="V124" s="183"/>
      <c r="W124" s="184"/>
      <c r="X124" s="615"/>
      <c r="Y124" s="183"/>
      <c r="Z124" s="184"/>
      <c r="AA124" s="616"/>
      <c r="AB124" s="183"/>
      <c r="AC124" s="184"/>
      <c r="AD124" s="616"/>
      <c r="AE124" s="183"/>
      <c r="AF124" s="184"/>
      <c r="AG124" s="616"/>
      <c r="AH124" s="183"/>
      <c r="AI124" s="184"/>
      <c r="AJ124" s="616"/>
      <c r="AK124" s="183"/>
      <c r="AL124" s="184"/>
      <c r="AM124" s="616"/>
      <c r="AN124" s="183"/>
      <c r="AO124" s="184"/>
      <c r="AP124" s="616"/>
      <c r="AQ124" s="183"/>
      <c r="AR124" s="184"/>
      <c r="AS124" s="616"/>
      <c r="AT124" s="183"/>
      <c r="AU124" s="184"/>
      <c r="AV124" s="616"/>
      <c r="AW124" s="183"/>
      <c r="AX124" s="184"/>
      <c r="AY124" s="616"/>
      <c r="AZ124" s="183"/>
      <c r="BA124" s="184"/>
      <c r="BB124" s="617"/>
      <c r="BC124" s="185"/>
      <c r="BD124" s="642"/>
      <c r="BE124" s="211"/>
      <c r="BF124" s="31"/>
      <c r="BG124" s="618"/>
      <c r="BH124" s="619"/>
      <c r="BI124" s="619"/>
      <c r="BJ124" s="619"/>
      <c r="BK124" s="619"/>
      <c r="BL124" s="620"/>
      <c r="BM124" s="31"/>
      <c r="BN124" s="618"/>
      <c r="BO124" s="619"/>
      <c r="BP124" s="619"/>
      <c r="BQ124" s="624"/>
      <c r="BR124" s="625"/>
      <c r="BS124" s="334"/>
      <c r="BT124" s="470"/>
      <c r="BU124" s="619"/>
      <c r="BV124" s="861"/>
      <c r="BW124" s="92"/>
      <c r="BX124" s="31"/>
      <c r="BY124" s="92"/>
      <c r="BZ124" s="92"/>
      <c r="CA124" s="92"/>
      <c r="CB124" s="92"/>
      <c r="CC124" s="92"/>
      <c r="CD124" s="92"/>
      <c r="CE124" s="92"/>
      <c r="CF124" s="92"/>
      <c r="CG124" s="92"/>
      <c r="CH124" s="92"/>
      <c r="CI124" s="92"/>
      <c r="CJ124" s="31"/>
      <c r="CK124" s="202"/>
      <c r="CM124" s="202"/>
      <c r="CO124" s="202"/>
      <c r="CQ124" s="202"/>
      <c r="CS124" s="634"/>
      <c r="CU124" s="638"/>
      <c r="CV124" s="22"/>
    </row>
    <row r="125" spans="2:100" x14ac:dyDescent="0.25">
      <c r="B125" s="600"/>
      <c r="C125" s="601"/>
      <c r="D125" s="601"/>
      <c r="E125" s="605"/>
      <c r="F125" s="603"/>
      <c r="G125" s="607"/>
      <c r="H125" s="607"/>
      <c r="I125" s="607"/>
      <c r="J125" s="610"/>
      <c r="K125" s="603"/>
      <c r="L125" s="205"/>
      <c r="M125" s="614"/>
      <c r="N125" s="180"/>
      <c r="O125" s="181"/>
      <c r="P125" s="181"/>
      <c r="Q125" s="182"/>
      <c r="R125" s="616"/>
      <c r="S125" s="183"/>
      <c r="T125" s="184"/>
      <c r="U125" s="616"/>
      <c r="V125" s="183"/>
      <c r="W125" s="184"/>
      <c r="X125" s="615"/>
      <c r="Y125" s="183"/>
      <c r="Z125" s="184"/>
      <c r="AA125" s="616"/>
      <c r="AB125" s="183"/>
      <c r="AC125" s="184"/>
      <c r="AD125" s="616"/>
      <c r="AE125" s="183"/>
      <c r="AF125" s="184"/>
      <c r="AG125" s="616"/>
      <c r="AH125" s="183"/>
      <c r="AI125" s="184"/>
      <c r="AJ125" s="616"/>
      <c r="AK125" s="183"/>
      <c r="AL125" s="184"/>
      <c r="AM125" s="616"/>
      <c r="AN125" s="183"/>
      <c r="AO125" s="184"/>
      <c r="AP125" s="616"/>
      <c r="AQ125" s="183"/>
      <c r="AR125" s="184"/>
      <c r="AS125" s="616"/>
      <c r="AT125" s="183"/>
      <c r="AU125" s="184"/>
      <c r="AV125" s="616"/>
      <c r="AW125" s="183"/>
      <c r="AX125" s="184"/>
      <c r="AY125" s="616"/>
      <c r="AZ125" s="183"/>
      <c r="BA125" s="184"/>
      <c r="BB125" s="617"/>
      <c r="BC125" s="185"/>
      <c r="BD125" s="642"/>
      <c r="BE125" s="211"/>
      <c r="BF125" s="31"/>
      <c r="BG125" s="618"/>
      <c r="BH125" s="619"/>
      <c r="BI125" s="619"/>
      <c r="BJ125" s="619"/>
      <c r="BK125" s="619"/>
      <c r="BL125" s="620"/>
      <c r="BM125" s="31"/>
      <c r="BN125" s="618"/>
      <c r="BO125" s="619"/>
      <c r="BP125" s="619"/>
      <c r="BQ125" s="624"/>
      <c r="BR125" s="625"/>
      <c r="BS125" s="334"/>
      <c r="BT125" s="470"/>
      <c r="BU125" s="619"/>
      <c r="BV125" s="861"/>
      <c r="BW125" s="92"/>
      <c r="BX125" s="31"/>
      <c r="BY125" s="92"/>
      <c r="BZ125" s="92"/>
      <c r="CA125" s="92"/>
      <c r="CB125" s="92"/>
      <c r="CC125" s="92"/>
      <c r="CD125" s="92"/>
      <c r="CE125" s="92"/>
      <c r="CF125" s="92"/>
      <c r="CG125" s="92"/>
      <c r="CH125" s="92"/>
      <c r="CI125" s="92"/>
      <c r="CJ125" s="31"/>
      <c r="CK125" s="202"/>
      <c r="CM125" s="202"/>
      <c r="CO125" s="202"/>
      <c r="CQ125" s="202"/>
      <c r="CS125" s="634"/>
      <c r="CU125" s="638"/>
      <c r="CV125" s="22"/>
    </row>
    <row r="126" spans="2:100" x14ac:dyDescent="0.25">
      <c r="B126" s="600"/>
      <c r="C126" s="601"/>
      <c r="D126" s="601"/>
      <c r="E126" s="605"/>
      <c r="F126" s="603"/>
      <c r="G126" s="607"/>
      <c r="H126" s="607"/>
      <c r="I126" s="607"/>
      <c r="J126" s="610"/>
      <c r="K126" s="603"/>
      <c r="L126" s="205"/>
      <c r="M126" s="614"/>
      <c r="N126" s="180"/>
      <c r="O126" s="181"/>
      <c r="P126" s="181"/>
      <c r="Q126" s="182"/>
      <c r="R126" s="616"/>
      <c r="S126" s="183"/>
      <c r="T126" s="184"/>
      <c r="U126" s="616"/>
      <c r="V126" s="183"/>
      <c r="W126" s="184"/>
      <c r="X126" s="615"/>
      <c r="Y126" s="183"/>
      <c r="Z126" s="184"/>
      <c r="AA126" s="616"/>
      <c r="AB126" s="183"/>
      <c r="AC126" s="184"/>
      <c r="AD126" s="616"/>
      <c r="AE126" s="183"/>
      <c r="AF126" s="184"/>
      <c r="AG126" s="616"/>
      <c r="AH126" s="183"/>
      <c r="AI126" s="184"/>
      <c r="AJ126" s="616"/>
      <c r="AK126" s="183"/>
      <c r="AL126" s="184"/>
      <c r="AM126" s="616"/>
      <c r="AN126" s="183"/>
      <c r="AO126" s="184"/>
      <c r="AP126" s="616"/>
      <c r="AQ126" s="183"/>
      <c r="AR126" s="184"/>
      <c r="AS126" s="616"/>
      <c r="AT126" s="183"/>
      <c r="AU126" s="184"/>
      <c r="AV126" s="616"/>
      <c r="AW126" s="183"/>
      <c r="AX126" s="184"/>
      <c r="AY126" s="616"/>
      <c r="AZ126" s="183"/>
      <c r="BA126" s="184"/>
      <c r="BB126" s="617"/>
      <c r="BC126" s="185"/>
      <c r="BD126" s="642"/>
      <c r="BE126" s="211"/>
      <c r="BF126" s="31"/>
      <c r="BG126" s="618"/>
      <c r="BH126" s="619"/>
      <c r="BI126" s="619"/>
      <c r="BJ126" s="619"/>
      <c r="BK126" s="619"/>
      <c r="BL126" s="620"/>
      <c r="BM126" s="31"/>
      <c r="BN126" s="618"/>
      <c r="BO126" s="619"/>
      <c r="BP126" s="619"/>
      <c r="BQ126" s="624"/>
      <c r="BR126" s="625"/>
      <c r="BS126" s="334"/>
      <c r="BT126" s="470"/>
      <c r="BU126" s="619"/>
      <c r="BV126" s="861"/>
      <c r="BW126" s="92"/>
      <c r="BX126" s="31"/>
      <c r="BY126" s="92"/>
      <c r="BZ126" s="92"/>
      <c r="CA126" s="92"/>
      <c r="CB126" s="92"/>
      <c r="CC126" s="92"/>
      <c r="CD126" s="92"/>
      <c r="CE126" s="92"/>
      <c r="CF126" s="92"/>
      <c r="CG126" s="92"/>
      <c r="CH126" s="92"/>
      <c r="CI126" s="92"/>
      <c r="CJ126" s="31"/>
      <c r="CK126" s="202"/>
      <c r="CM126" s="202"/>
      <c r="CO126" s="202"/>
      <c r="CQ126" s="202"/>
      <c r="CS126" s="634"/>
      <c r="CU126" s="638"/>
      <c r="CV126" s="22"/>
    </row>
    <row r="127" spans="2:100" x14ac:dyDescent="0.25">
      <c r="B127" s="600"/>
      <c r="C127" s="601"/>
      <c r="D127" s="601"/>
      <c r="E127" s="605"/>
      <c r="F127" s="603"/>
      <c r="G127" s="607"/>
      <c r="H127" s="607"/>
      <c r="I127" s="607"/>
      <c r="J127" s="610"/>
      <c r="K127" s="603"/>
      <c r="L127" s="205"/>
      <c r="M127" s="614"/>
      <c r="N127" s="180"/>
      <c r="O127" s="181"/>
      <c r="P127" s="181"/>
      <c r="Q127" s="182"/>
      <c r="R127" s="616"/>
      <c r="S127" s="183"/>
      <c r="T127" s="184"/>
      <c r="U127" s="616"/>
      <c r="V127" s="183"/>
      <c r="W127" s="184"/>
      <c r="X127" s="615"/>
      <c r="Y127" s="183"/>
      <c r="Z127" s="184"/>
      <c r="AA127" s="616"/>
      <c r="AB127" s="183"/>
      <c r="AC127" s="184"/>
      <c r="AD127" s="616"/>
      <c r="AE127" s="183"/>
      <c r="AF127" s="184"/>
      <c r="AG127" s="616"/>
      <c r="AH127" s="183"/>
      <c r="AI127" s="184"/>
      <c r="AJ127" s="616"/>
      <c r="AK127" s="183"/>
      <c r="AL127" s="184"/>
      <c r="AM127" s="616"/>
      <c r="AN127" s="183"/>
      <c r="AO127" s="184"/>
      <c r="AP127" s="616"/>
      <c r="AQ127" s="183"/>
      <c r="AR127" s="184"/>
      <c r="AS127" s="616"/>
      <c r="AT127" s="183"/>
      <c r="AU127" s="184"/>
      <c r="AV127" s="616"/>
      <c r="AW127" s="183"/>
      <c r="AX127" s="184"/>
      <c r="AY127" s="616"/>
      <c r="AZ127" s="183"/>
      <c r="BA127" s="184"/>
      <c r="BB127" s="617"/>
      <c r="BC127" s="185"/>
      <c r="BD127" s="642"/>
      <c r="BE127" s="211"/>
      <c r="BF127" s="31"/>
      <c r="BG127" s="618"/>
      <c r="BH127" s="619"/>
      <c r="BI127" s="619"/>
      <c r="BJ127" s="619"/>
      <c r="BK127" s="619"/>
      <c r="BL127" s="620"/>
      <c r="BM127" s="31"/>
      <c r="BN127" s="618"/>
      <c r="BO127" s="619"/>
      <c r="BP127" s="619"/>
      <c r="BQ127" s="624"/>
      <c r="BR127" s="625"/>
      <c r="BS127" s="334"/>
      <c r="BT127" s="470"/>
      <c r="BU127" s="619"/>
      <c r="BV127" s="861"/>
      <c r="BW127" s="92"/>
      <c r="BX127" s="31"/>
      <c r="BY127" s="92"/>
      <c r="BZ127" s="92"/>
      <c r="CA127" s="92"/>
      <c r="CB127" s="92"/>
      <c r="CC127" s="92"/>
      <c r="CD127" s="92"/>
      <c r="CE127" s="92"/>
      <c r="CF127" s="92"/>
      <c r="CG127" s="92"/>
      <c r="CH127" s="92"/>
      <c r="CI127" s="92"/>
      <c r="CJ127" s="31"/>
      <c r="CK127" s="202"/>
      <c r="CM127" s="202"/>
      <c r="CO127" s="202"/>
      <c r="CQ127" s="202"/>
      <c r="CS127" s="634"/>
      <c r="CU127" s="638"/>
      <c r="CV127" s="22"/>
    </row>
    <row r="128" spans="2:100" x14ac:dyDescent="0.25">
      <c r="B128" s="600"/>
      <c r="C128" s="601"/>
      <c r="D128" s="601"/>
      <c r="E128" s="605"/>
      <c r="F128" s="603"/>
      <c r="G128" s="607"/>
      <c r="H128" s="607"/>
      <c r="I128" s="607"/>
      <c r="J128" s="610"/>
      <c r="K128" s="603"/>
      <c r="L128" s="205"/>
      <c r="M128" s="614"/>
      <c r="N128" s="180"/>
      <c r="O128" s="181"/>
      <c r="P128" s="181"/>
      <c r="Q128" s="182"/>
      <c r="R128" s="616"/>
      <c r="S128" s="183"/>
      <c r="T128" s="184"/>
      <c r="U128" s="616"/>
      <c r="V128" s="183"/>
      <c r="W128" s="184"/>
      <c r="X128" s="615"/>
      <c r="Y128" s="183"/>
      <c r="Z128" s="184"/>
      <c r="AA128" s="616"/>
      <c r="AB128" s="183"/>
      <c r="AC128" s="184"/>
      <c r="AD128" s="616"/>
      <c r="AE128" s="183"/>
      <c r="AF128" s="184"/>
      <c r="AG128" s="616"/>
      <c r="AH128" s="183"/>
      <c r="AI128" s="184"/>
      <c r="AJ128" s="616"/>
      <c r="AK128" s="183"/>
      <c r="AL128" s="184"/>
      <c r="AM128" s="616"/>
      <c r="AN128" s="183"/>
      <c r="AO128" s="184"/>
      <c r="AP128" s="616"/>
      <c r="AQ128" s="183"/>
      <c r="AR128" s="184"/>
      <c r="AS128" s="616"/>
      <c r="AT128" s="183"/>
      <c r="AU128" s="184"/>
      <c r="AV128" s="616"/>
      <c r="AW128" s="183"/>
      <c r="AX128" s="184"/>
      <c r="AY128" s="616"/>
      <c r="AZ128" s="183"/>
      <c r="BA128" s="184"/>
      <c r="BB128" s="617"/>
      <c r="BC128" s="185"/>
      <c r="BD128" s="642"/>
      <c r="BE128" s="211"/>
      <c r="BF128" s="31"/>
      <c r="BG128" s="618"/>
      <c r="BH128" s="619"/>
      <c r="BI128" s="619"/>
      <c r="BJ128" s="619"/>
      <c r="BK128" s="619"/>
      <c r="BL128" s="620"/>
      <c r="BM128" s="31"/>
      <c r="BN128" s="618"/>
      <c r="BO128" s="619"/>
      <c r="BP128" s="619"/>
      <c r="BQ128" s="624"/>
      <c r="BR128" s="625"/>
      <c r="BS128" s="334"/>
      <c r="BT128" s="470"/>
      <c r="BU128" s="619"/>
      <c r="BV128" s="861"/>
      <c r="BW128" s="92"/>
      <c r="BX128" s="31"/>
      <c r="BY128" s="92"/>
      <c r="BZ128" s="92"/>
      <c r="CA128" s="92"/>
      <c r="CB128" s="92"/>
      <c r="CC128" s="92"/>
      <c r="CD128" s="92"/>
      <c r="CE128" s="92"/>
      <c r="CF128" s="92"/>
      <c r="CG128" s="92"/>
      <c r="CH128" s="92"/>
      <c r="CI128" s="92"/>
      <c r="CJ128" s="31"/>
      <c r="CK128" s="202"/>
      <c r="CM128" s="202"/>
      <c r="CO128" s="202"/>
      <c r="CQ128" s="202"/>
      <c r="CS128" s="634"/>
      <c r="CU128" s="638"/>
      <c r="CV128" s="22"/>
    </row>
    <row r="129" spans="2:100" x14ac:dyDescent="0.25">
      <c r="B129" s="600"/>
      <c r="C129" s="601"/>
      <c r="D129" s="601"/>
      <c r="E129" s="605"/>
      <c r="F129" s="603"/>
      <c r="G129" s="607"/>
      <c r="H129" s="607"/>
      <c r="I129" s="607"/>
      <c r="J129" s="610"/>
      <c r="K129" s="603"/>
      <c r="L129" s="205"/>
      <c r="M129" s="614"/>
      <c r="N129" s="180"/>
      <c r="O129" s="181"/>
      <c r="P129" s="181"/>
      <c r="Q129" s="182"/>
      <c r="R129" s="616"/>
      <c r="S129" s="183"/>
      <c r="T129" s="184"/>
      <c r="U129" s="616"/>
      <c r="V129" s="183"/>
      <c r="W129" s="184"/>
      <c r="X129" s="615"/>
      <c r="Y129" s="183"/>
      <c r="Z129" s="184"/>
      <c r="AA129" s="616"/>
      <c r="AB129" s="183"/>
      <c r="AC129" s="184"/>
      <c r="AD129" s="616"/>
      <c r="AE129" s="183"/>
      <c r="AF129" s="184"/>
      <c r="AG129" s="616"/>
      <c r="AH129" s="183"/>
      <c r="AI129" s="184"/>
      <c r="AJ129" s="616"/>
      <c r="AK129" s="183"/>
      <c r="AL129" s="184"/>
      <c r="AM129" s="616"/>
      <c r="AN129" s="183"/>
      <c r="AO129" s="184"/>
      <c r="AP129" s="616"/>
      <c r="AQ129" s="183"/>
      <c r="AR129" s="184"/>
      <c r="AS129" s="616"/>
      <c r="AT129" s="183"/>
      <c r="AU129" s="184"/>
      <c r="AV129" s="616"/>
      <c r="AW129" s="183"/>
      <c r="AX129" s="184"/>
      <c r="AY129" s="616"/>
      <c r="AZ129" s="183"/>
      <c r="BA129" s="184"/>
      <c r="BB129" s="617"/>
      <c r="BC129" s="185"/>
      <c r="BD129" s="642"/>
      <c r="BE129" s="211"/>
      <c r="BF129" s="31"/>
      <c r="BG129" s="618"/>
      <c r="BH129" s="619"/>
      <c r="BI129" s="619"/>
      <c r="BJ129" s="619"/>
      <c r="BK129" s="619"/>
      <c r="BL129" s="620"/>
      <c r="BM129" s="31"/>
      <c r="BN129" s="618"/>
      <c r="BO129" s="619"/>
      <c r="BP129" s="619"/>
      <c r="BQ129" s="624"/>
      <c r="BR129" s="625"/>
      <c r="BS129" s="334"/>
      <c r="BT129" s="470"/>
      <c r="BU129" s="619"/>
      <c r="BV129" s="861"/>
      <c r="BW129" s="92"/>
      <c r="BX129" s="31"/>
      <c r="BY129" s="92"/>
      <c r="BZ129" s="92"/>
      <c r="CA129" s="92"/>
      <c r="CB129" s="92"/>
      <c r="CC129" s="92"/>
      <c r="CD129" s="92"/>
      <c r="CE129" s="92"/>
      <c r="CF129" s="92"/>
      <c r="CG129" s="92"/>
      <c r="CH129" s="92"/>
      <c r="CI129" s="92"/>
      <c r="CJ129" s="31"/>
      <c r="CK129" s="202"/>
      <c r="CM129" s="202"/>
      <c r="CO129" s="202"/>
      <c r="CQ129" s="202"/>
      <c r="CS129" s="634"/>
      <c r="CU129" s="638"/>
      <c r="CV129" s="22"/>
    </row>
    <row r="130" spans="2:100" x14ac:dyDescent="0.25">
      <c r="B130" s="600"/>
      <c r="C130" s="601"/>
      <c r="D130" s="601"/>
      <c r="E130" s="605"/>
      <c r="F130" s="603"/>
      <c r="G130" s="607"/>
      <c r="H130" s="607"/>
      <c r="I130" s="607"/>
      <c r="J130" s="610"/>
      <c r="K130" s="603"/>
      <c r="L130" s="205"/>
      <c r="M130" s="614"/>
      <c r="N130" s="180"/>
      <c r="O130" s="181"/>
      <c r="P130" s="181"/>
      <c r="Q130" s="182"/>
      <c r="R130" s="616"/>
      <c r="S130" s="183"/>
      <c r="T130" s="184"/>
      <c r="U130" s="616"/>
      <c r="V130" s="183"/>
      <c r="W130" s="184"/>
      <c r="X130" s="615"/>
      <c r="Y130" s="183"/>
      <c r="Z130" s="184"/>
      <c r="AA130" s="616"/>
      <c r="AB130" s="183"/>
      <c r="AC130" s="184"/>
      <c r="AD130" s="616"/>
      <c r="AE130" s="183"/>
      <c r="AF130" s="184"/>
      <c r="AG130" s="616"/>
      <c r="AH130" s="183"/>
      <c r="AI130" s="184"/>
      <c r="AJ130" s="616"/>
      <c r="AK130" s="183"/>
      <c r="AL130" s="184"/>
      <c r="AM130" s="616"/>
      <c r="AN130" s="183"/>
      <c r="AO130" s="184"/>
      <c r="AP130" s="616"/>
      <c r="AQ130" s="183"/>
      <c r="AR130" s="184"/>
      <c r="AS130" s="616"/>
      <c r="AT130" s="183"/>
      <c r="AU130" s="184"/>
      <c r="AV130" s="616"/>
      <c r="AW130" s="183"/>
      <c r="AX130" s="184"/>
      <c r="AY130" s="616"/>
      <c r="AZ130" s="183"/>
      <c r="BA130" s="184"/>
      <c r="BB130" s="617"/>
      <c r="BC130" s="185"/>
      <c r="BD130" s="642"/>
      <c r="BE130" s="211"/>
      <c r="BF130" s="31"/>
      <c r="BG130" s="618"/>
      <c r="BH130" s="619"/>
      <c r="BI130" s="619"/>
      <c r="BJ130" s="619"/>
      <c r="BK130" s="619"/>
      <c r="BL130" s="620"/>
      <c r="BM130" s="31"/>
      <c r="BN130" s="618"/>
      <c r="BO130" s="619"/>
      <c r="BP130" s="619"/>
      <c r="BQ130" s="624"/>
      <c r="BR130" s="625"/>
      <c r="BS130" s="334"/>
      <c r="BT130" s="470"/>
      <c r="BU130" s="619"/>
      <c r="BV130" s="861"/>
      <c r="BW130" s="92"/>
      <c r="BX130" s="31"/>
      <c r="BY130" s="92"/>
      <c r="BZ130" s="92"/>
      <c r="CA130" s="92"/>
      <c r="CB130" s="92"/>
      <c r="CC130" s="92"/>
      <c r="CD130" s="92"/>
      <c r="CE130" s="92"/>
      <c r="CF130" s="92"/>
      <c r="CG130" s="92"/>
      <c r="CH130" s="92"/>
      <c r="CI130" s="92"/>
      <c r="CJ130" s="31"/>
      <c r="CK130" s="202"/>
      <c r="CM130" s="202"/>
      <c r="CO130" s="202"/>
      <c r="CQ130" s="202"/>
      <c r="CS130" s="634"/>
      <c r="CU130" s="638"/>
      <c r="CV130" s="22"/>
    </row>
    <row r="131" spans="2:100" x14ac:dyDescent="0.25">
      <c r="B131" s="600"/>
      <c r="C131" s="601"/>
      <c r="D131" s="601"/>
      <c r="E131" s="605"/>
      <c r="F131" s="603"/>
      <c r="G131" s="607"/>
      <c r="H131" s="607"/>
      <c r="I131" s="607"/>
      <c r="J131" s="610"/>
      <c r="K131" s="603"/>
      <c r="L131" s="205"/>
      <c r="M131" s="614"/>
      <c r="N131" s="180"/>
      <c r="O131" s="181"/>
      <c r="P131" s="181"/>
      <c r="Q131" s="182"/>
      <c r="R131" s="616"/>
      <c r="S131" s="183"/>
      <c r="T131" s="184"/>
      <c r="U131" s="616"/>
      <c r="V131" s="183"/>
      <c r="W131" s="184"/>
      <c r="X131" s="615"/>
      <c r="Y131" s="183"/>
      <c r="Z131" s="184"/>
      <c r="AA131" s="616"/>
      <c r="AB131" s="183"/>
      <c r="AC131" s="184"/>
      <c r="AD131" s="616"/>
      <c r="AE131" s="183"/>
      <c r="AF131" s="184"/>
      <c r="AG131" s="616"/>
      <c r="AH131" s="183"/>
      <c r="AI131" s="184"/>
      <c r="AJ131" s="616"/>
      <c r="AK131" s="183"/>
      <c r="AL131" s="184"/>
      <c r="AM131" s="616"/>
      <c r="AN131" s="183"/>
      <c r="AO131" s="184"/>
      <c r="AP131" s="616"/>
      <c r="AQ131" s="183"/>
      <c r="AR131" s="184"/>
      <c r="AS131" s="616"/>
      <c r="AT131" s="183"/>
      <c r="AU131" s="184"/>
      <c r="AV131" s="616"/>
      <c r="AW131" s="183"/>
      <c r="AX131" s="184"/>
      <c r="AY131" s="616"/>
      <c r="AZ131" s="183"/>
      <c r="BA131" s="184"/>
      <c r="BB131" s="617"/>
      <c r="BC131" s="185"/>
      <c r="BD131" s="642"/>
      <c r="BE131" s="211"/>
      <c r="BF131" s="31"/>
      <c r="BG131" s="618"/>
      <c r="BH131" s="619"/>
      <c r="BI131" s="619"/>
      <c r="BJ131" s="619"/>
      <c r="BK131" s="619"/>
      <c r="BL131" s="620"/>
      <c r="BM131" s="31"/>
      <c r="BN131" s="618"/>
      <c r="BO131" s="619"/>
      <c r="BP131" s="619"/>
      <c r="BQ131" s="624"/>
      <c r="BR131" s="625"/>
      <c r="BS131" s="334"/>
      <c r="BT131" s="470"/>
      <c r="BU131" s="619"/>
      <c r="BV131" s="861"/>
      <c r="BW131" s="92"/>
      <c r="BX131" s="31"/>
      <c r="BY131" s="92"/>
      <c r="BZ131" s="92"/>
      <c r="CA131" s="92"/>
      <c r="CB131" s="92"/>
      <c r="CC131" s="92"/>
      <c r="CD131" s="92"/>
      <c r="CE131" s="92"/>
      <c r="CF131" s="92"/>
      <c r="CG131" s="92"/>
      <c r="CH131" s="92"/>
      <c r="CI131" s="92"/>
      <c r="CJ131" s="31"/>
      <c r="CK131" s="202"/>
      <c r="CM131" s="202"/>
      <c r="CO131" s="202"/>
      <c r="CQ131" s="202"/>
      <c r="CS131" s="634"/>
      <c r="CU131" s="638"/>
      <c r="CV131" s="22"/>
    </row>
    <row r="132" spans="2:100" x14ac:dyDescent="0.25">
      <c r="B132" s="600"/>
      <c r="C132" s="601"/>
      <c r="D132" s="601"/>
      <c r="E132" s="605"/>
      <c r="F132" s="603"/>
      <c r="G132" s="607"/>
      <c r="H132" s="607"/>
      <c r="I132" s="607"/>
      <c r="J132" s="610"/>
      <c r="K132" s="603"/>
      <c r="L132" s="205"/>
      <c r="M132" s="614"/>
      <c r="N132" s="180"/>
      <c r="O132" s="181"/>
      <c r="P132" s="181"/>
      <c r="Q132" s="182"/>
      <c r="R132" s="616"/>
      <c r="S132" s="183"/>
      <c r="T132" s="184"/>
      <c r="U132" s="616"/>
      <c r="V132" s="183"/>
      <c r="W132" s="184"/>
      <c r="X132" s="615"/>
      <c r="Y132" s="183"/>
      <c r="Z132" s="184"/>
      <c r="AA132" s="616"/>
      <c r="AB132" s="183"/>
      <c r="AC132" s="184"/>
      <c r="AD132" s="616"/>
      <c r="AE132" s="183"/>
      <c r="AF132" s="184"/>
      <c r="AG132" s="616"/>
      <c r="AH132" s="183"/>
      <c r="AI132" s="184"/>
      <c r="AJ132" s="616"/>
      <c r="AK132" s="183"/>
      <c r="AL132" s="184"/>
      <c r="AM132" s="616"/>
      <c r="AN132" s="183"/>
      <c r="AO132" s="184"/>
      <c r="AP132" s="616"/>
      <c r="AQ132" s="183"/>
      <c r="AR132" s="184"/>
      <c r="AS132" s="616"/>
      <c r="AT132" s="183"/>
      <c r="AU132" s="184"/>
      <c r="AV132" s="616"/>
      <c r="AW132" s="183"/>
      <c r="AX132" s="184"/>
      <c r="AY132" s="616"/>
      <c r="AZ132" s="183"/>
      <c r="BA132" s="184"/>
      <c r="BB132" s="617"/>
      <c r="BC132" s="185"/>
      <c r="BD132" s="642"/>
      <c r="BE132" s="211"/>
      <c r="BF132" s="31"/>
      <c r="BG132" s="618"/>
      <c r="BH132" s="619"/>
      <c r="BI132" s="619"/>
      <c r="BJ132" s="619"/>
      <c r="BK132" s="619"/>
      <c r="BL132" s="620"/>
      <c r="BM132" s="31"/>
      <c r="BN132" s="618"/>
      <c r="BO132" s="619"/>
      <c r="BP132" s="619"/>
      <c r="BQ132" s="624"/>
      <c r="BR132" s="625"/>
      <c r="BS132" s="334"/>
      <c r="BT132" s="470"/>
      <c r="BU132" s="619"/>
      <c r="BV132" s="861"/>
      <c r="BW132" s="92"/>
      <c r="BX132" s="31"/>
      <c r="BY132" s="92"/>
      <c r="BZ132" s="92"/>
      <c r="CA132" s="92"/>
      <c r="CB132" s="92"/>
      <c r="CC132" s="92"/>
      <c r="CD132" s="92"/>
      <c r="CE132" s="92"/>
      <c r="CF132" s="92"/>
      <c r="CG132" s="92"/>
      <c r="CH132" s="92"/>
      <c r="CI132" s="92"/>
      <c r="CJ132" s="31"/>
      <c r="CK132" s="202"/>
      <c r="CM132" s="202"/>
      <c r="CO132" s="202"/>
      <c r="CQ132" s="202"/>
      <c r="CS132" s="634"/>
      <c r="CU132" s="638"/>
      <c r="CV132" s="22"/>
    </row>
    <row r="133" spans="2:100" x14ac:dyDescent="0.25">
      <c r="B133" s="600"/>
      <c r="C133" s="601"/>
      <c r="D133" s="601"/>
      <c r="E133" s="605"/>
      <c r="F133" s="603"/>
      <c r="G133" s="607"/>
      <c r="H133" s="607"/>
      <c r="I133" s="607"/>
      <c r="J133" s="610"/>
      <c r="K133" s="603"/>
      <c r="L133" s="205"/>
      <c r="M133" s="614"/>
      <c r="N133" s="180"/>
      <c r="O133" s="181"/>
      <c r="P133" s="181"/>
      <c r="Q133" s="182"/>
      <c r="R133" s="616"/>
      <c r="S133" s="183"/>
      <c r="T133" s="184"/>
      <c r="U133" s="616"/>
      <c r="V133" s="183"/>
      <c r="W133" s="184"/>
      <c r="X133" s="615"/>
      <c r="Y133" s="183"/>
      <c r="Z133" s="184"/>
      <c r="AA133" s="616"/>
      <c r="AB133" s="183"/>
      <c r="AC133" s="184"/>
      <c r="AD133" s="616"/>
      <c r="AE133" s="183"/>
      <c r="AF133" s="184"/>
      <c r="AG133" s="616"/>
      <c r="AH133" s="183"/>
      <c r="AI133" s="184"/>
      <c r="AJ133" s="616"/>
      <c r="AK133" s="183"/>
      <c r="AL133" s="184"/>
      <c r="AM133" s="616"/>
      <c r="AN133" s="183"/>
      <c r="AO133" s="184"/>
      <c r="AP133" s="616"/>
      <c r="AQ133" s="183"/>
      <c r="AR133" s="184"/>
      <c r="AS133" s="616"/>
      <c r="AT133" s="183"/>
      <c r="AU133" s="184"/>
      <c r="AV133" s="616"/>
      <c r="AW133" s="183"/>
      <c r="AX133" s="184"/>
      <c r="AY133" s="616"/>
      <c r="AZ133" s="183"/>
      <c r="BA133" s="184"/>
      <c r="BB133" s="617"/>
      <c r="BC133" s="185"/>
      <c r="BD133" s="642"/>
      <c r="BE133" s="211"/>
      <c r="BF133" s="31"/>
      <c r="BG133" s="618"/>
      <c r="BH133" s="619"/>
      <c r="BI133" s="619"/>
      <c r="BJ133" s="619"/>
      <c r="BK133" s="619"/>
      <c r="BL133" s="620"/>
      <c r="BM133" s="31"/>
      <c r="BN133" s="618"/>
      <c r="BO133" s="619"/>
      <c r="BP133" s="619"/>
      <c r="BQ133" s="624"/>
      <c r="BR133" s="625"/>
      <c r="BS133" s="334"/>
      <c r="BT133" s="470"/>
      <c r="BU133" s="619"/>
      <c r="BV133" s="861"/>
      <c r="BW133" s="92"/>
      <c r="BX133" s="31"/>
      <c r="BY133" s="92"/>
      <c r="BZ133" s="92"/>
      <c r="CA133" s="92"/>
      <c r="CB133" s="92"/>
      <c r="CC133" s="92"/>
      <c r="CD133" s="92"/>
      <c r="CE133" s="92"/>
      <c r="CF133" s="92"/>
      <c r="CG133" s="92"/>
      <c r="CH133" s="92"/>
      <c r="CI133" s="92"/>
      <c r="CJ133" s="31"/>
      <c r="CK133" s="202"/>
      <c r="CM133" s="202"/>
      <c r="CO133" s="202"/>
      <c r="CQ133" s="202"/>
      <c r="CS133" s="634"/>
      <c r="CU133" s="638"/>
      <c r="CV133" s="22"/>
    </row>
    <row r="134" spans="2:100" x14ac:dyDescent="0.25">
      <c r="B134" s="600"/>
      <c r="C134" s="601"/>
      <c r="D134" s="601"/>
      <c r="E134" s="605"/>
      <c r="F134" s="603"/>
      <c r="G134" s="607"/>
      <c r="H134" s="607"/>
      <c r="I134" s="607"/>
      <c r="J134" s="610"/>
      <c r="K134" s="603"/>
      <c r="L134" s="205"/>
      <c r="M134" s="614"/>
      <c r="N134" s="180"/>
      <c r="O134" s="181"/>
      <c r="P134" s="181"/>
      <c r="Q134" s="182"/>
      <c r="R134" s="616"/>
      <c r="S134" s="183"/>
      <c r="T134" s="184"/>
      <c r="U134" s="616"/>
      <c r="V134" s="183"/>
      <c r="W134" s="184"/>
      <c r="X134" s="615"/>
      <c r="Y134" s="183"/>
      <c r="Z134" s="184"/>
      <c r="AA134" s="616"/>
      <c r="AB134" s="183"/>
      <c r="AC134" s="184"/>
      <c r="AD134" s="616"/>
      <c r="AE134" s="183"/>
      <c r="AF134" s="184"/>
      <c r="AG134" s="616"/>
      <c r="AH134" s="183"/>
      <c r="AI134" s="184"/>
      <c r="AJ134" s="616"/>
      <c r="AK134" s="183"/>
      <c r="AL134" s="184"/>
      <c r="AM134" s="616"/>
      <c r="AN134" s="183"/>
      <c r="AO134" s="184"/>
      <c r="AP134" s="616"/>
      <c r="AQ134" s="183"/>
      <c r="AR134" s="184"/>
      <c r="AS134" s="616"/>
      <c r="AT134" s="183"/>
      <c r="AU134" s="184"/>
      <c r="AV134" s="616"/>
      <c r="AW134" s="183"/>
      <c r="AX134" s="184"/>
      <c r="AY134" s="616"/>
      <c r="AZ134" s="183"/>
      <c r="BA134" s="184"/>
      <c r="BB134" s="617"/>
      <c r="BC134" s="185"/>
      <c r="BD134" s="642"/>
      <c r="BE134" s="211"/>
      <c r="BF134" s="31"/>
      <c r="BG134" s="618"/>
      <c r="BH134" s="619"/>
      <c r="BI134" s="619"/>
      <c r="BJ134" s="619"/>
      <c r="BK134" s="619"/>
      <c r="BL134" s="620"/>
      <c r="BM134" s="31"/>
      <c r="BN134" s="618"/>
      <c r="BO134" s="619"/>
      <c r="BP134" s="619"/>
      <c r="BQ134" s="624"/>
      <c r="BR134" s="625"/>
      <c r="BS134" s="334"/>
      <c r="BT134" s="470"/>
      <c r="BU134" s="619"/>
      <c r="BV134" s="861"/>
      <c r="BW134" s="92"/>
      <c r="BX134" s="31"/>
      <c r="BY134" s="92"/>
      <c r="BZ134" s="92"/>
      <c r="CA134" s="92"/>
      <c r="CB134" s="92"/>
      <c r="CC134" s="92"/>
      <c r="CD134" s="92"/>
      <c r="CE134" s="92"/>
      <c r="CF134" s="92"/>
      <c r="CG134" s="92"/>
      <c r="CH134" s="92"/>
      <c r="CI134" s="92"/>
      <c r="CJ134" s="31"/>
      <c r="CK134" s="202"/>
      <c r="CM134" s="202"/>
      <c r="CO134" s="202"/>
      <c r="CQ134" s="202"/>
      <c r="CS134" s="634"/>
      <c r="CU134" s="638"/>
      <c r="CV134" s="22"/>
    </row>
    <row r="135" spans="2:100" x14ac:dyDescent="0.25">
      <c r="B135" s="600"/>
      <c r="C135" s="601"/>
      <c r="D135" s="601"/>
      <c r="E135" s="605"/>
      <c r="F135" s="603"/>
      <c r="G135" s="607"/>
      <c r="H135" s="607"/>
      <c r="I135" s="607"/>
      <c r="J135" s="610"/>
      <c r="K135" s="603"/>
      <c r="L135" s="205"/>
      <c r="M135" s="614"/>
      <c r="N135" s="180"/>
      <c r="O135" s="181"/>
      <c r="P135" s="181"/>
      <c r="Q135" s="182"/>
      <c r="R135" s="616"/>
      <c r="S135" s="183"/>
      <c r="T135" s="184"/>
      <c r="U135" s="616"/>
      <c r="V135" s="183"/>
      <c r="W135" s="184"/>
      <c r="X135" s="615"/>
      <c r="Y135" s="183"/>
      <c r="Z135" s="184"/>
      <c r="AA135" s="616"/>
      <c r="AB135" s="183"/>
      <c r="AC135" s="184"/>
      <c r="AD135" s="616"/>
      <c r="AE135" s="183"/>
      <c r="AF135" s="184"/>
      <c r="AG135" s="616"/>
      <c r="AH135" s="183"/>
      <c r="AI135" s="184"/>
      <c r="AJ135" s="616"/>
      <c r="AK135" s="183"/>
      <c r="AL135" s="184"/>
      <c r="AM135" s="616"/>
      <c r="AN135" s="183"/>
      <c r="AO135" s="184"/>
      <c r="AP135" s="616"/>
      <c r="AQ135" s="183"/>
      <c r="AR135" s="184"/>
      <c r="AS135" s="616"/>
      <c r="AT135" s="183"/>
      <c r="AU135" s="184"/>
      <c r="AV135" s="616"/>
      <c r="AW135" s="183"/>
      <c r="AX135" s="184"/>
      <c r="AY135" s="616"/>
      <c r="AZ135" s="183"/>
      <c r="BA135" s="184"/>
      <c r="BB135" s="617"/>
      <c r="BC135" s="185"/>
      <c r="BD135" s="642"/>
      <c r="BE135" s="211"/>
      <c r="BF135" s="31"/>
      <c r="BG135" s="618"/>
      <c r="BH135" s="619"/>
      <c r="BI135" s="619"/>
      <c r="BJ135" s="619"/>
      <c r="BK135" s="619"/>
      <c r="BL135" s="620"/>
      <c r="BM135" s="31"/>
      <c r="BN135" s="618"/>
      <c r="BO135" s="619"/>
      <c r="BP135" s="619"/>
      <c r="BQ135" s="624"/>
      <c r="BR135" s="625"/>
      <c r="BS135" s="334"/>
      <c r="BT135" s="470"/>
      <c r="BU135" s="619"/>
      <c r="BV135" s="861"/>
      <c r="BW135" s="92"/>
      <c r="BX135" s="31"/>
      <c r="BY135" s="92"/>
      <c r="BZ135" s="92"/>
      <c r="CA135" s="92"/>
      <c r="CB135" s="92"/>
      <c r="CC135" s="92"/>
      <c r="CD135" s="92"/>
      <c r="CE135" s="92"/>
      <c r="CF135" s="92"/>
      <c r="CG135" s="92"/>
      <c r="CH135" s="92"/>
      <c r="CI135" s="92"/>
      <c r="CJ135" s="31"/>
      <c r="CK135" s="202"/>
      <c r="CM135" s="202"/>
      <c r="CO135" s="202"/>
      <c r="CQ135" s="202"/>
      <c r="CS135" s="634"/>
      <c r="CU135" s="638"/>
      <c r="CV135" s="22"/>
    </row>
    <row r="136" spans="2:100" x14ac:dyDescent="0.25">
      <c r="B136" s="600"/>
      <c r="C136" s="601"/>
      <c r="D136" s="601"/>
      <c r="E136" s="605"/>
      <c r="F136" s="603"/>
      <c r="G136" s="607"/>
      <c r="H136" s="607"/>
      <c r="I136" s="607"/>
      <c r="J136" s="610"/>
      <c r="K136" s="603"/>
      <c r="L136" s="205"/>
      <c r="M136" s="614"/>
      <c r="N136" s="180"/>
      <c r="O136" s="181"/>
      <c r="P136" s="181"/>
      <c r="Q136" s="182"/>
      <c r="R136" s="616"/>
      <c r="S136" s="183"/>
      <c r="T136" s="184"/>
      <c r="U136" s="616"/>
      <c r="V136" s="183"/>
      <c r="W136" s="184"/>
      <c r="X136" s="615"/>
      <c r="Y136" s="183"/>
      <c r="Z136" s="184"/>
      <c r="AA136" s="616"/>
      <c r="AB136" s="183"/>
      <c r="AC136" s="184"/>
      <c r="AD136" s="616"/>
      <c r="AE136" s="183"/>
      <c r="AF136" s="184"/>
      <c r="AG136" s="616"/>
      <c r="AH136" s="183"/>
      <c r="AI136" s="184"/>
      <c r="AJ136" s="616"/>
      <c r="AK136" s="183"/>
      <c r="AL136" s="184"/>
      <c r="AM136" s="616"/>
      <c r="AN136" s="183"/>
      <c r="AO136" s="184"/>
      <c r="AP136" s="616"/>
      <c r="AQ136" s="183"/>
      <c r="AR136" s="184"/>
      <c r="AS136" s="616"/>
      <c r="AT136" s="183"/>
      <c r="AU136" s="184"/>
      <c r="AV136" s="616"/>
      <c r="AW136" s="183"/>
      <c r="AX136" s="184"/>
      <c r="AY136" s="616"/>
      <c r="AZ136" s="183"/>
      <c r="BA136" s="184"/>
      <c r="BB136" s="617"/>
      <c r="BC136" s="185"/>
      <c r="BD136" s="642"/>
      <c r="BE136" s="211"/>
      <c r="BF136" s="31"/>
      <c r="BG136" s="618"/>
      <c r="BH136" s="619"/>
      <c r="BI136" s="619"/>
      <c r="BJ136" s="619"/>
      <c r="BK136" s="619"/>
      <c r="BL136" s="620"/>
      <c r="BM136" s="31"/>
      <c r="BN136" s="618"/>
      <c r="BO136" s="619"/>
      <c r="BP136" s="619"/>
      <c r="BQ136" s="624"/>
      <c r="BR136" s="625"/>
      <c r="BS136" s="334"/>
      <c r="BT136" s="470"/>
      <c r="BU136" s="619"/>
      <c r="BV136" s="861"/>
      <c r="BW136" s="92"/>
      <c r="BX136" s="31"/>
      <c r="BY136" s="92"/>
      <c r="BZ136" s="92"/>
      <c r="CA136" s="92"/>
      <c r="CB136" s="92"/>
      <c r="CC136" s="92"/>
      <c r="CD136" s="92"/>
      <c r="CE136" s="92"/>
      <c r="CF136" s="92"/>
      <c r="CG136" s="92"/>
      <c r="CH136" s="92"/>
      <c r="CI136" s="92"/>
      <c r="CJ136" s="31"/>
      <c r="CK136" s="202"/>
      <c r="CM136" s="202"/>
      <c r="CO136" s="202"/>
      <c r="CQ136" s="202"/>
      <c r="CS136" s="634"/>
      <c r="CU136" s="638"/>
      <c r="CV136" s="22"/>
    </row>
    <row r="137" spans="2:100" x14ac:dyDescent="0.25">
      <c r="B137" s="600"/>
      <c r="C137" s="601"/>
      <c r="D137" s="601"/>
      <c r="E137" s="605"/>
      <c r="F137" s="603"/>
      <c r="G137" s="607"/>
      <c r="H137" s="607"/>
      <c r="I137" s="607"/>
      <c r="J137" s="610"/>
      <c r="K137" s="603"/>
      <c r="L137" s="205"/>
      <c r="M137" s="614"/>
      <c r="N137" s="180"/>
      <c r="O137" s="181"/>
      <c r="P137" s="181"/>
      <c r="Q137" s="182"/>
      <c r="R137" s="616"/>
      <c r="S137" s="183"/>
      <c r="T137" s="184"/>
      <c r="U137" s="616"/>
      <c r="V137" s="183"/>
      <c r="W137" s="184"/>
      <c r="X137" s="615"/>
      <c r="Y137" s="183"/>
      <c r="Z137" s="184"/>
      <c r="AA137" s="616"/>
      <c r="AB137" s="183"/>
      <c r="AC137" s="184"/>
      <c r="AD137" s="616"/>
      <c r="AE137" s="183"/>
      <c r="AF137" s="184"/>
      <c r="AG137" s="616"/>
      <c r="AH137" s="183"/>
      <c r="AI137" s="184"/>
      <c r="AJ137" s="616"/>
      <c r="AK137" s="183"/>
      <c r="AL137" s="184"/>
      <c r="AM137" s="616"/>
      <c r="AN137" s="183"/>
      <c r="AO137" s="184"/>
      <c r="AP137" s="616"/>
      <c r="AQ137" s="183"/>
      <c r="AR137" s="184"/>
      <c r="AS137" s="616"/>
      <c r="AT137" s="183"/>
      <c r="AU137" s="184"/>
      <c r="AV137" s="616"/>
      <c r="AW137" s="183"/>
      <c r="AX137" s="184"/>
      <c r="AY137" s="616"/>
      <c r="AZ137" s="183"/>
      <c r="BA137" s="184"/>
      <c r="BB137" s="617"/>
      <c r="BC137" s="185"/>
      <c r="BD137" s="642"/>
      <c r="BE137" s="211"/>
      <c r="BF137" s="31"/>
      <c r="BG137" s="618"/>
      <c r="BH137" s="619"/>
      <c r="BI137" s="619"/>
      <c r="BJ137" s="619"/>
      <c r="BK137" s="619"/>
      <c r="BL137" s="620"/>
      <c r="BM137" s="31"/>
      <c r="BN137" s="618"/>
      <c r="BO137" s="619"/>
      <c r="BP137" s="619"/>
      <c r="BQ137" s="624"/>
      <c r="BR137" s="625"/>
      <c r="BS137" s="334"/>
      <c r="BT137" s="470"/>
      <c r="BU137" s="619"/>
      <c r="BV137" s="861"/>
      <c r="BW137" s="92"/>
      <c r="BX137" s="31"/>
      <c r="BY137" s="92"/>
      <c r="BZ137" s="92"/>
      <c r="CA137" s="92"/>
      <c r="CB137" s="92"/>
      <c r="CC137" s="92"/>
      <c r="CD137" s="92"/>
      <c r="CE137" s="92"/>
      <c r="CF137" s="92"/>
      <c r="CG137" s="92"/>
      <c r="CH137" s="92"/>
      <c r="CI137" s="92"/>
      <c r="CJ137" s="31"/>
      <c r="CK137" s="202"/>
      <c r="CM137" s="202"/>
      <c r="CO137" s="202"/>
      <c r="CQ137" s="202"/>
      <c r="CS137" s="634"/>
      <c r="CU137" s="638"/>
      <c r="CV137" s="22"/>
    </row>
    <row r="138" spans="2:100" x14ac:dyDescent="0.25">
      <c r="B138" s="600"/>
      <c r="C138" s="601"/>
      <c r="D138" s="601"/>
      <c r="E138" s="605"/>
      <c r="F138" s="603"/>
      <c r="G138" s="607"/>
      <c r="H138" s="607"/>
      <c r="I138" s="607"/>
      <c r="J138" s="610"/>
      <c r="K138" s="603"/>
      <c r="L138" s="205"/>
      <c r="M138" s="614"/>
      <c r="N138" s="180"/>
      <c r="O138" s="181"/>
      <c r="P138" s="181"/>
      <c r="Q138" s="182"/>
      <c r="R138" s="616"/>
      <c r="S138" s="183"/>
      <c r="T138" s="184"/>
      <c r="U138" s="616"/>
      <c r="V138" s="183"/>
      <c r="W138" s="184"/>
      <c r="X138" s="615"/>
      <c r="Y138" s="183"/>
      <c r="Z138" s="184"/>
      <c r="AA138" s="616"/>
      <c r="AB138" s="183"/>
      <c r="AC138" s="184"/>
      <c r="AD138" s="616"/>
      <c r="AE138" s="183"/>
      <c r="AF138" s="184"/>
      <c r="AG138" s="616"/>
      <c r="AH138" s="183"/>
      <c r="AI138" s="184"/>
      <c r="AJ138" s="616"/>
      <c r="AK138" s="183"/>
      <c r="AL138" s="184"/>
      <c r="AM138" s="616"/>
      <c r="AN138" s="183"/>
      <c r="AO138" s="184"/>
      <c r="AP138" s="616"/>
      <c r="AQ138" s="183"/>
      <c r="AR138" s="184"/>
      <c r="AS138" s="616"/>
      <c r="AT138" s="183"/>
      <c r="AU138" s="184"/>
      <c r="AV138" s="616"/>
      <c r="AW138" s="183"/>
      <c r="AX138" s="184"/>
      <c r="AY138" s="616"/>
      <c r="AZ138" s="183"/>
      <c r="BA138" s="184"/>
      <c r="BB138" s="617"/>
      <c r="BC138" s="185"/>
      <c r="BD138" s="642"/>
      <c r="BE138" s="211"/>
      <c r="BF138" s="31"/>
      <c r="BG138" s="618"/>
      <c r="BH138" s="619"/>
      <c r="BI138" s="619"/>
      <c r="BJ138" s="619"/>
      <c r="BK138" s="619"/>
      <c r="BL138" s="620"/>
      <c r="BM138" s="31"/>
      <c r="BN138" s="618"/>
      <c r="BO138" s="619"/>
      <c r="BP138" s="619"/>
      <c r="BQ138" s="624"/>
      <c r="BR138" s="625"/>
      <c r="BS138" s="334"/>
      <c r="BT138" s="470"/>
      <c r="BU138" s="619"/>
      <c r="BV138" s="861"/>
      <c r="BW138" s="92"/>
      <c r="BX138" s="31"/>
      <c r="BY138" s="92"/>
      <c r="BZ138" s="92"/>
      <c r="CA138" s="92"/>
      <c r="CB138" s="92"/>
      <c r="CC138" s="92"/>
      <c r="CD138" s="92"/>
      <c r="CE138" s="92"/>
      <c r="CF138" s="92"/>
      <c r="CG138" s="92"/>
      <c r="CH138" s="92"/>
      <c r="CI138" s="92"/>
      <c r="CJ138" s="31"/>
      <c r="CK138" s="202"/>
      <c r="CM138" s="202"/>
      <c r="CO138" s="202"/>
      <c r="CQ138" s="202"/>
      <c r="CS138" s="634"/>
      <c r="CU138" s="638"/>
      <c r="CV138" s="22"/>
    </row>
    <row r="139" spans="2:100" x14ac:dyDescent="0.25">
      <c r="B139" s="600"/>
      <c r="C139" s="601"/>
      <c r="D139" s="601"/>
      <c r="E139" s="605"/>
      <c r="F139" s="603"/>
      <c r="G139" s="607"/>
      <c r="H139" s="607"/>
      <c r="I139" s="607"/>
      <c r="J139" s="610"/>
      <c r="K139" s="603"/>
      <c r="L139" s="205"/>
      <c r="M139" s="614"/>
      <c r="N139" s="180"/>
      <c r="O139" s="181"/>
      <c r="P139" s="181"/>
      <c r="Q139" s="182"/>
      <c r="R139" s="616"/>
      <c r="S139" s="183"/>
      <c r="T139" s="184"/>
      <c r="U139" s="616"/>
      <c r="V139" s="183"/>
      <c r="W139" s="184"/>
      <c r="X139" s="615"/>
      <c r="Y139" s="183"/>
      <c r="Z139" s="184"/>
      <c r="AA139" s="616"/>
      <c r="AB139" s="183"/>
      <c r="AC139" s="184"/>
      <c r="AD139" s="616"/>
      <c r="AE139" s="183"/>
      <c r="AF139" s="184"/>
      <c r="AG139" s="616"/>
      <c r="AH139" s="183"/>
      <c r="AI139" s="184"/>
      <c r="AJ139" s="616"/>
      <c r="AK139" s="183"/>
      <c r="AL139" s="184"/>
      <c r="AM139" s="616"/>
      <c r="AN139" s="183"/>
      <c r="AO139" s="184"/>
      <c r="AP139" s="616"/>
      <c r="AQ139" s="183"/>
      <c r="AR139" s="184"/>
      <c r="AS139" s="616"/>
      <c r="AT139" s="183"/>
      <c r="AU139" s="184"/>
      <c r="AV139" s="616"/>
      <c r="AW139" s="183"/>
      <c r="AX139" s="184"/>
      <c r="AY139" s="616"/>
      <c r="AZ139" s="183"/>
      <c r="BA139" s="184"/>
      <c r="BB139" s="617"/>
      <c r="BC139" s="185"/>
      <c r="BD139" s="642"/>
      <c r="BE139" s="211"/>
      <c r="BF139" s="31"/>
      <c r="BG139" s="618"/>
      <c r="BH139" s="619"/>
      <c r="BI139" s="619"/>
      <c r="BJ139" s="619"/>
      <c r="BK139" s="619"/>
      <c r="BL139" s="620"/>
      <c r="BM139" s="31"/>
      <c r="BN139" s="618"/>
      <c r="BO139" s="619"/>
      <c r="BP139" s="619"/>
      <c r="BQ139" s="624"/>
      <c r="BR139" s="625"/>
      <c r="BS139" s="334"/>
      <c r="BT139" s="470"/>
      <c r="BU139" s="619"/>
      <c r="BV139" s="861"/>
      <c r="BW139" s="92"/>
      <c r="BX139" s="31"/>
      <c r="BY139" s="92"/>
      <c r="BZ139" s="92"/>
      <c r="CA139" s="92"/>
      <c r="CB139" s="92"/>
      <c r="CC139" s="92"/>
      <c r="CD139" s="92"/>
      <c r="CE139" s="92"/>
      <c r="CF139" s="92"/>
      <c r="CG139" s="92"/>
      <c r="CH139" s="92"/>
      <c r="CI139" s="92"/>
      <c r="CJ139" s="31"/>
      <c r="CK139" s="202"/>
      <c r="CM139" s="202"/>
      <c r="CO139" s="202"/>
      <c r="CQ139" s="202"/>
      <c r="CS139" s="634"/>
      <c r="CU139" s="638"/>
      <c r="CV139" s="22"/>
    </row>
    <row r="140" spans="2:100" x14ac:dyDescent="0.25">
      <c r="B140" s="600"/>
      <c r="C140" s="601"/>
      <c r="D140" s="601"/>
      <c r="E140" s="605"/>
      <c r="F140" s="603"/>
      <c r="G140" s="607"/>
      <c r="H140" s="607"/>
      <c r="I140" s="607"/>
      <c r="J140" s="610"/>
      <c r="K140" s="603"/>
      <c r="L140" s="205"/>
      <c r="M140" s="614"/>
      <c r="N140" s="180"/>
      <c r="O140" s="181"/>
      <c r="P140" s="181"/>
      <c r="Q140" s="182"/>
      <c r="R140" s="616"/>
      <c r="S140" s="183"/>
      <c r="T140" s="184"/>
      <c r="U140" s="616"/>
      <c r="V140" s="183"/>
      <c r="W140" s="184"/>
      <c r="X140" s="615"/>
      <c r="Y140" s="183"/>
      <c r="Z140" s="184"/>
      <c r="AA140" s="616"/>
      <c r="AB140" s="183"/>
      <c r="AC140" s="184"/>
      <c r="AD140" s="616"/>
      <c r="AE140" s="183"/>
      <c r="AF140" s="184"/>
      <c r="AG140" s="616"/>
      <c r="AH140" s="183"/>
      <c r="AI140" s="184"/>
      <c r="AJ140" s="616"/>
      <c r="AK140" s="183"/>
      <c r="AL140" s="184"/>
      <c r="AM140" s="616"/>
      <c r="AN140" s="183"/>
      <c r="AO140" s="184"/>
      <c r="AP140" s="616"/>
      <c r="AQ140" s="183"/>
      <c r="AR140" s="184"/>
      <c r="AS140" s="616"/>
      <c r="AT140" s="183"/>
      <c r="AU140" s="184"/>
      <c r="AV140" s="616"/>
      <c r="AW140" s="183"/>
      <c r="AX140" s="184"/>
      <c r="AY140" s="616"/>
      <c r="AZ140" s="183"/>
      <c r="BA140" s="184"/>
      <c r="BB140" s="617"/>
      <c r="BC140" s="185"/>
      <c r="BD140" s="642"/>
      <c r="BE140" s="211"/>
      <c r="BF140" s="31"/>
      <c r="BG140" s="618"/>
      <c r="BH140" s="619"/>
      <c r="BI140" s="619"/>
      <c r="BJ140" s="619"/>
      <c r="BK140" s="619"/>
      <c r="BL140" s="620"/>
      <c r="BM140" s="31"/>
      <c r="BN140" s="618"/>
      <c r="BO140" s="619"/>
      <c r="BP140" s="619"/>
      <c r="BQ140" s="624"/>
      <c r="BR140" s="625"/>
      <c r="BS140" s="334"/>
      <c r="BT140" s="470"/>
      <c r="BU140" s="619"/>
      <c r="BV140" s="861"/>
      <c r="BW140" s="92"/>
      <c r="BX140" s="31"/>
      <c r="BY140" s="92"/>
      <c r="BZ140" s="92"/>
      <c r="CA140" s="92"/>
      <c r="CB140" s="92"/>
      <c r="CC140" s="92"/>
      <c r="CD140" s="92"/>
      <c r="CE140" s="92"/>
      <c r="CF140" s="92"/>
      <c r="CG140" s="92"/>
      <c r="CH140" s="92"/>
      <c r="CI140" s="92"/>
      <c r="CJ140" s="31"/>
      <c r="CK140" s="202"/>
      <c r="CM140" s="202"/>
      <c r="CO140" s="202"/>
      <c r="CQ140" s="202"/>
      <c r="CS140" s="634"/>
      <c r="CU140" s="638"/>
      <c r="CV140" s="22"/>
    </row>
    <row r="141" spans="2:100" x14ac:dyDescent="0.25">
      <c r="B141" s="600"/>
      <c r="C141" s="601"/>
      <c r="D141" s="601"/>
      <c r="E141" s="605"/>
      <c r="F141" s="603"/>
      <c r="G141" s="607"/>
      <c r="H141" s="607"/>
      <c r="I141" s="607"/>
      <c r="J141" s="612"/>
      <c r="K141" s="603"/>
      <c r="L141" s="205"/>
      <c r="M141" s="614"/>
      <c r="N141" s="180"/>
      <c r="O141" s="181"/>
      <c r="P141" s="181"/>
      <c r="Q141" s="182"/>
      <c r="R141" s="616"/>
      <c r="S141" s="183"/>
      <c r="T141" s="184"/>
      <c r="U141" s="616"/>
      <c r="V141" s="183"/>
      <c r="W141" s="184"/>
      <c r="X141" s="615"/>
      <c r="Y141" s="183"/>
      <c r="Z141" s="184"/>
      <c r="AA141" s="616"/>
      <c r="AB141" s="183"/>
      <c r="AC141" s="184"/>
      <c r="AD141" s="616"/>
      <c r="AE141" s="183"/>
      <c r="AF141" s="184"/>
      <c r="AG141" s="616"/>
      <c r="AH141" s="183"/>
      <c r="AI141" s="184"/>
      <c r="AJ141" s="616"/>
      <c r="AK141" s="183"/>
      <c r="AL141" s="184"/>
      <c r="AM141" s="616"/>
      <c r="AN141" s="183"/>
      <c r="AO141" s="184"/>
      <c r="AP141" s="616"/>
      <c r="AQ141" s="183"/>
      <c r="AR141" s="184"/>
      <c r="AS141" s="616"/>
      <c r="AT141" s="183"/>
      <c r="AU141" s="184"/>
      <c r="AV141" s="616"/>
      <c r="AW141" s="183"/>
      <c r="AX141" s="184"/>
      <c r="AY141" s="616"/>
      <c r="AZ141" s="183"/>
      <c r="BA141" s="184"/>
      <c r="BB141" s="617"/>
      <c r="BC141" s="185"/>
      <c r="BD141" s="642"/>
      <c r="BE141" s="211"/>
      <c r="BF141" s="31"/>
      <c r="BG141" s="618"/>
      <c r="BH141" s="619"/>
      <c r="BI141" s="619"/>
      <c r="BJ141" s="619"/>
      <c r="BK141" s="619"/>
      <c r="BL141" s="620"/>
      <c r="BM141" s="31"/>
      <c r="BN141" s="618"/>
      <c r="BO141" s="619"/>
      <c r="BP141" s="619"/>
      <c r="BQ141" s="624"/>
      <c r="BR141" s="625"/>
      <c r="BS141" s="334"/>
      <c r="BT141" s="470"/>
      <c r="BU141" s="619"/>
      <c r="BV141" s="861"/>
      <c r="BW141" s="92"/>
      <c r="BX141" s="31"/>
      <c r="BY141" s="92"/>
      <c r="BZ141" s="92"/>
      <c r="CA141" s="92"/>
      <c r="CB141" s="92"/>
      <c r="CC141" s="92"/>
      <c r="CD141" s="92"/>
      <c r="CE141" s="92"/>
      <c r="CF141" s="92"/>
      <c r="CG141" s="92"/>
      <c r="CH141" s="92"/>
      <c r="CI141" s="92"/>
      <c r="CJ141" s="31"/>
      <c r="CK141" s="202"/>
      <c r="CM141" s="202"/>
      <c r="CO141" s="202"/>
      <c r="CQ141" s="202"/>
      <c r="CS141" s="634"/>
      <c r="CU141" s="638"/>
      <c r="CV141" s="22"/>
    </row>
    <row r="142" spans="2:100" x14ac:dyDescent="0.25">
      <c r="B142" s="600"/>
      <c r="C142" s="601"/>
      <c r="D142" s="601"/>
      <c r="E142" s="605"/>
      <c r="F142" s="603"/>
      <c r="G142" s="607"/>
      <c r="H142" s="607"/>
      <c r="I142" s="607"/>
      <c r="J142" s="612"/>
      <c r="K142" s="603"/>
      <c r="L142" s="205"/>
      <c r="M142" s="614"/>
      <c r="N142" s="180"/>
      <c r="O142" s="181"/>
      <c r="P142" s="181"/>
      <c r="Q142" s="182"/>
      <c r="R142" s="616"/>
      <c r="S142" s="183"/>
      <c r="T142" s="184"/>
      <c r="U142" s="616"/>
      <c r="V142" s="183"/>
      <c r="W142" s="184"/>
      <c r="X142" s="615"/>
      <c r="Y142" s="183"/>
      <c r="Z142" s="184"/>
      <c r="AA142" s="616"/>
      <c r="AB142" s="183"/>
      <c r="AC142" s="184"/>
      <c r="AD142" s="616"/>
      <c r="AE142" s="183"/>
      <c r="AF142" s="184"/>
      <c r="AG142" s="616"/>
      <c r="AH142" s="183"/>
      <c r="AI142" s="184"/>
      <c r="AJ142" s="616"/>
      <c r="AK142" s="183"/>
      <c r="AL142" s="184"/>
      <c r="AM142" s="616"/>
      <c r="AN142" s="183"/>
      <c r="AO142" s="184"/>
      <c r="AP142" s="616"/>
      <c r="AQ142" s="183"/>
      <c r="AR142" s="184"/>
      <c r="AS142" s="616"/>
      <c r="AT142" s="183"/>
      <c r="AU142" s="184"/>
      <c r="AV142" s="616"/>
      <c r="AW142" s="183"/>
      <c r="AX142" s="184"/>
      <c r="AY142" s="616"/>
      <c r="AZ142" s="183"/>
      <c r="BA142" s="184"/>
      <c r="BB142" s="617"/>
      <c r="BC142" s="185"/>
      <c r="BD142" s="642"/>
      <c r="BE142" s="211"/>
      <c r="BF142" s="31"/>
      <c r="BG142" s="618"/>
      <c r="BH142" s="619"/>
      <c r="BI142" s="619"/>
      <c r="BJ142" s="619"/>
      <c r="BK142" s="619"/>
      <c r="BL142" s="620"/>
      <c r="BM142" s="31"/>
      <c r="BN142" s="618"/>
      <c r="BO142" s="619"/>
      <c r="BP142" s="619"/>
      <c r="BQ142" s="624"/>
      <c r="BR142" s="625"/>
      <c r="BS142" s="334"/>
      <c r="BT142" s="470"/>
      <c r="BU142" s="619"/>
      <c r="BV142" s="861"/>
      <c r="BW142" s="92"/>
      <c r="BX142" s="31"/>
      <c r="BY142" s="92"/>
      <c r="BZ142" s="92"/>
      <c r="CA142" s="92"/>
      <c r="CB142" s="92"/>
      <c r="CC142" s="92"/>
      <c r="CD142" s="92"/>
      <c r="CE142" s="92"/>
      <c r="CF142" s="92"/>
      <c r="CG142" s="92"/>
      <c r="CH142" s="92"/>
      <c r="CI142" s="92"/>
      <c r="CJ142" s="31"/>
      <c r="CK142" s="202"/>
      <c r="CM142" s="202"/>
      <c r="CO142" s="202"/>
      <c r="CQ142" s="202"/>
      <c r="CS142" s="634"/>
      <c r="CU142" s="638"/>
      <c r="CV142" s="22"/>
    </row>
    <row r="143" spans="2:100" x14ac:dyDescent="0.25">
      <c r="B143" s="600"/>
      <c r="C143" s="601"/>
      <c r="D143" s="601"/>
      <c r="E143" s="605"/>
      <c r="F143" s="603"/>
      <c r="G143" s="607"/>
      <c r="H143" s="607"/>
      <c r="I143" s="607"/>
      <c r="J143" s="610"/>
      <c r="K143" s="603"/>
      <c r="L143" s="205"/>
      <c r="M143" s="614"/>
      <c r="N143" s="180"/>
      <c r="O143" s="181"/>
      <c r="P143" s="181"/>
      <c r="Q143" s="182"/>
      <c r="R143" s="616"/>
      <c r="S143" s="183"/>
      <c r="T143" s="184"/>
      <c r="U143" s="616"/>
      <c r="V143" s="183"/>
      <c r="W143" s="184"/>
      <c r="X143" s="615"/>
      <c r="Y143" s="183"/>
      <c r="Z143" s="184"/>
      <c r="AA143" s="616"/>
      <c r="AB143" s="183"/>
      <c r="AC143" s="184"/>
      <c r="AD143" s="616"/>
      <c r="AE143" s="183"/>
      <c r="AF143" s="184"/>
      <c r="AG143" s="616"/>
      <c r="AH143" s="183"/>
      <c r="AI143" s="184"/>
      <c r="AJ143" s="616"/>
      <c r="AK143" s="183"/>
      <c r="AL143" s="184"/>
      <c r="AM143" s="616"/>
      <c r="AN143" s="183"/>
      <c r="AO143" s="184"/>
      <c r="AP143" s="616"/>
      <c r="AQ143" s="183"/>
      <c r="AR143" s="184"/>
      <c r="AS143" s="616"/>
      <c r="AT143" s="183"/>
      <c r="AU143" s="184"/>
      <c r="AV143" s="616"/>
      <c r="AW143" s="183"/>
      <c r="AX143" s="184"/>
      <c r="AY143" s="616"/>
      <c r="AZ143" s="183"/>
      <c r="BA143" s="184"/>
      <c r="BB143" s="617"/>
      <c r="BC143" s="185"/>
      <c r="BD143" s="642"/>
      <c r="BE143" s="211"/>
      <c r="BF143" s="31"/>
      <c r="BG143" s="618"/>
      <c r="BH143" s="619"/>
      <c r="BI143" s="619"/>
      <c r="BJ143" s="619"/>
      <c r="BK143" s="619"/>
      <c r="BL143" s="620"/>
      <c r="BM143" s="31"/>
      <c r="BN143" s="618"/>
      <c r="BO143" s="619"/>
      <c r="BP143" s="619"/>
      <c r="BQ143" s="624"/>
      <c r="BR143" s="625"/>
      <c r="BS143" s="334"/>
      <c r="BT143" s="470"/>
      <c r="BU143" s="619"/>
      <c r="BV143" s="861"/>
      <c r="BW143" s="92"/>
      <c r="BX143" s="31"/>
      <c r="BY143" s="92"/>
      <c r="BZ143" s="92"/>
      <c r="CA143" s="92"/>
      <c r="CB143" s="92"/>
      <c r="CC143" s="92"/>
      <c r="CD143" s="92"/>
      <c r="CE143" s="92"/>
      <c r="CF143" s="92"/>
      <c r="CG143" s="92"/>
      <c r="CH143" s="92"/>
      <c r="CI143" s="92"/>
      <c r="CJ143" s="31"/>
      <c r="CK143" s="202"/>
      <c r="CM143" s="202"/>
      <c r="CO143" s="202"/>
      <c r="CQ143" s="202"/>
      <c r="CS143" s="634"/>
      <c r="CU143" s="638"/>
      <c r="CV143" s="22"/>
    </row>
    <row r="144" spans="2:100" x14ac:dyDescent="0.25">
      <c r="B144" s="600"/>
      <c r="C144" s="601"/>
      <c r="D144" s="601"/>
      <c r="E144" s="605"/>
      <c r="F144" s="603"/>
      <c r="G144" s="607"/>
      <c r="H144" s="607"/>
      <c r="I144" s="607"/>
      <c r="J144" s="610"/>
      <c r="K144" s="603"/>
      <c r="L144" s="205"/>
      <c r="M144" s="614"/>
      <c r="N144" s="180"/>
      <c r="O144" s="181"/>
      <c r="P144" s="181"/>
      <c r="Q144" s="182"/>
      <c r="R144" s="616"/>
      <c r="S144" s="183"/>
      <c r="T144" s="184"/>
      <c r="U144" s="616"/>
      <c r="V144" s="183"/>
      <c r="W144" s="184"/>
      <c r="X144" s="615"/>
      <c r="Y144" s="183"/>
      <c r="Z144" s="184"/>
      <c r="AA144" s="616"/>
      <c r="AB144" s="183"/>
      <c r="AC144" s="184"/>
      <c r="AD144" s="616"/>
      <c r="AE144" s="183"/>
      <c r="AF144" s="184"/>
      <c r="AG144" s="616"/>
      <c r="AH144" s="183"/>
      <c r="AI144" s="184"/>
      <c r="AJ144" s="616"/>
      <c r="AK144" s="183"/>
      <c r="AL144" s="184"/>
      <c r="AM144" s="616"/>
      <c r="AN144" s="183"/>
      <c r="AO144" s="184"/>
      <c r="AP144" s="616"/>
      <c r="AQ144" s="183"/>
      <c r="AR144" s="184"/>
      <c r="AS144" s="616"/>
      <c r="AT144" s="183"/>
      <c r="AU144" s="184"/>
      <c r="AV144" s="616"/>
      <c r="AW144" s="183"/>
      <c r="AX144" s="184"/>
      <c r="AY144" s="616"/>
      <c r="AZ144" s="183"/>
      <c r="BA144" s="184"/>
      <c r="BB144" s="617"/>
      <c r="BC144" s="185"/>
      <c r="BD144" s="642"/>
      <c r="BE144" s="211"/>
      <c r="BF144" s="31"/>
      <c r="BG144" s="618"/>
      <c r="BH144" s="619"/>
      <c r="BI144" s="619"/>
      <c r="BJ144" s="619"/>
      <c r="BK144" s="619"/>
      <c r="BL144" s="620"/>
      <c r="BM144" s="31"/>
      <c r="BN144" s="618"/>
      <c r="BO144" s="619"/>
      <c r="BP144" s="619"/>
      <c r="BQ144" s="624"/>
      <c r="BR144" s="625"/>
      <c r="BS144" s="334"/>
      <c r="BT144" s="470"/>
      <c r="BU144" s="619"/>
      <c r="BV144" s="861"/>
      <c r="BW144" s="92"/>
      <c r="BX144" s="31"/>
      <c r="BY144" s="92"/>
      <c r="BZ144" s="92"/>
      <c r="CA144" s="92"/>
      <c r="CB144" s="92"/>
      <c r="CC144" s="92"/>
      <c r="CD144" s="92"/>
      <c r="CE144" s="92"/>
      <c r="CF144" s="92"/>
      <c r="CG144" s="92"/>
      <c r="CH144" s="92"/>
      <c r="CI144" s="92"/>
      <c r="CJ144" s="31"/>
      <c r="CK144" s="202"/>
      <c r="CM144" s="202"/>
      <c r="CO144" s="202"/>
      <c r="CQ144" s="202"/>
      <c r="CS144" s="634"/>
      <c r="CU144" s="638"/>
      <c r="CV144" s="22"/>
    </row>
    <row r="145" spans="2:100" x14ac:dyDescent="0.25">
      <c r="B145" s="600"/>
      <c r="C145" s="601"/>
      <c r="D145" s="601"/>
      <c r="E145" s="605"/>
      <c r="F145" s="603"/>
      <c r="G145" s="607"/>
      <c r="H145" s="607"/>
      <c r="I145" s="607"/>
      <c r="J145" s="610"/>
      <c r="K145" s="603"/>
      <c r="L145" s="205"/>
      <c r="M145" s="614"/>
      <c r="N145" s="180"/>
      <c r="O145" s="181"/>
      <c r="P145" s="181"/>
      <c r="Q145" s="182"/>
      <c r="R145" s="616"/>
      <c r="S145" s="183"/>
      <c r="T145" s="184"/>
      <c r="U145" s="616"/>
      <c r="V145" s="183"/>
      <c r="W145" s="184"/>
      <c r="X145" s="615"/>
      <c r="Y145" s="183"/>
      <c r="Z145" s="184"/>
      <c r="AA145" s="616"/>
      <c r="AB145" s="183"/>
      <c r="AC145" s="184"/>
      <c r="AD145" s="616"/>
      <c r="AE145" s="183"/>
      <c r="AF145" s="184"/>
      <c r="AG145" s="616"/>
      <c r="AH145" s="183"/>
      <c r="AI145" s="184"/>
      <c r="AJ145" s="616"/>
      <c r="AK145" s="183"/>
      <c r="AL145" s="184"/>
      <c r="AM145" s="616"/>
      <c r="AN145" s="183"/>
      <c r="AO145" s="184"/>
      <c r="AP145" s="616"/>
      <c r="AQ145" s="183"/>
      <c r="AR145" s="184"/>
      <c r="AS145" s="616"/>
      <c r="AT145" s="183"/>
      <c r="AU145" s="184"/>
      <c r="AV145" s="616"/>
      <c r="AW145" s="183"/>
      <c r="AX145" s="184"/>
      <c r="AY145" s="616"/>
      <c r="AZ145" s="183"/>
      <c r="BA145" s="184"/>
      <c r="BB145" s="617"/>
      <c r="BC145" s="185"/>
      <c r="BD145" s="642"/>
      <c r="BE145" s="211"/>
      <c r="BF145" s="31"/>
      <c r="BG145" s="618"/>
      <c r="BH145" s="619"/>
      <c r="BI145" s="619"/>
      <c r="BJ145" s="619"/>
      <c r="BK145" s="619"/>
      <c r="BL145" s="620"/>
      <c r="BM145" s="31"/>
      <c r="BN145" s="618"/>
      <c r="BO145" s="619"/>
      <c r="BP145" s="619"/>
      <c r="BQ145" s="624"/>
      <c r="BR145" s="625"/>
      <c r="BS145" s="334"/>
      <c r="BT145" s="470"/>
      <c r="BU145" s="619"/>
      <c r="BV145" s="861"/>
      <c r="BW145" s="92"/>
      <c r="BX145" s="31"/>
      <c r="BY145" s="92"/>
      <c r="BZ145" s="92"/>
      <c r="CA145" s="92"/>
      <c r="CB145" s="92"/>
      <c r="CC145" s="92"/>
      <c r="CD145" s="92"/>
      <c r="CE145" s="92"/>
      <c r="CF145" s="92"/>
      <c r="CG145" s="92"/>
      <c r="CH145" s="92"/>
      <c r="CI145" s="92"/>
      <c r="CJ145" s="31"/>
      <c r="CK145" s="202"/>
      <c r="CM145" s="202"/>
      <c r="CO145" s="202"/>
      <c r="CQ145" s="202"/>
      <c r="CS145" s="634"/>
      <c r="CU145" s="638"/>
      <c r="CV145" s="22"/>
    </row>
    <row r="146" spans="2:100" x14ac:dyDescent="0.25">
      <c r="B146" s="600"/>
      <c r="C146" s="601"/>
      <c r="D146" s="601"/>
      <c r="E146" s="605"/>
      <c r="F146" s="603"/>
      <c r="G146" s="607"/>
      <c r="H146" s="607"/>
      <c r="I146" s="607"/>
      <c r="J146" s="610"/>
      <c r="K146" s="603"/>
      <c r="L146" s="205"/>
      <c r="M146" s="614"/>
      <c r="N146" s="180"/>
      <c r="O146" s="181"/>
      <c r="P146" s="181"/>
      <c r="Q146" s="182"/>
      <c r="R146" s="616"/>
      <c r="S146" s="183"/>
      <c r="T146" s="184"/>
      <c r="U146" s="616"/>
      <c r="V146" s="183"/>
      <c r="W146" s="184"/>
      <c r="X146" s="615"/>
      <c r="Y146" s="183"/>
      <c r="Z146" s="184"/>
      <c r="AA146" s="616"/>
      <c r="AB146" s="183"/>
      <c r="AC146" s="184"/>
      <c r="AD146" s="616"/>
      <c r="AE146" s="183"/>
      <c r="AF146" s="184"/>
      <c r="AG146" s="616"/>
      <c r="AH146" s="183"/>
      <c r="AI146" s="184"/>
      <c r="AJ146" s="616"/>
      <c r="AK146" s="183"/>
      <c r="AL146" s="184"/>
      <c r="AM146" s="616"/>
      <c r="AN146" s="183"/>
      <c r="AO146" s="184"/>
      <c r="AP146" s="616"/>
      <c r="AQ146" s="183"/>
      <c r="AR146" s="184"/>
      <c r="AS146" s="616"/>
      <c r="AT146" s="183"/>
      <c r="AU146" s="184"/>
      <c r="AV146" s="616"/>
      <c r="AW146" s="183"/>
      <c r="AX146" s="184"/>
      <c r="AY146" s="616"/>
      <c r="AZ146" s="183"/>
      <c r="BA146" s="184"/>
      <c r="BB146" s="617"/>
      <c r="BC146" s="185"/>
      <c r="BD146" s="642"/>
      <c r="BE146" s="211"/>
      <c r="BF146" s="31"/>
      <c r="BG146" s="618"/>
      <c r="BH146" s="619"/>
      <c r="BI146" s="619"/>
      <c r="BJ146" s="619"/>
      <c r="BK146" s="619"/>
      <c r="BL146" s="620"/>
      <c r="BM146" s="31"/>
      <c r="BN146" s="618"/>
      <c r="BO146" s="619"/>
      <c r="BP146" s="619"/>
      <c r="BQ146" s="624"/>
      <c r="BR146" s="625"/>
      <c r="BS146" s="334"/>
      <c r="BT146" s="470"/>
      <c r="BU146" s="619"/>
      <c r="BV146" s="861"/>
      <c r="BW146" s="92"/>
      <c r="BX146" s="31"/>
      <c r="BY146" s="92"/>
      <c r="BZ146" s="92"/>
      <c r="CA146" s="92"/>
      <c r="CB146" s="92"/>
      <c r="CC146" s="92"/>
      <c r="CD146" s="92"/>
      <c r="CE146" s="92"/>
      <c r="CF146" s="92"/>
      <c r="CG146" s="92"/>
      <c r="CH146" s="92"/>
      <c r="CI146" s="92"/>
      <c r="CJ146" s="31"/>
      <c r="CK146" s="202"/>
      <c r="CM146" s="202"/>
      <c r="CO146" s="202"/>
      <c r="CQ146" s="202"/>
      <c r="CS146" s="634"/>
      <c r="CU146" s="638"/>
      <c r="CV146" s="22"/>
    </row>
    <row r="147" spans="2:100" x14ac:dyDescent="0.25">
      <c r="B147" s="600"/>
      <c r="C147" s="601"/>
      <c r="D147" s="601"/>
      <c r="E147" s="605"/>
      <c r="F147" s="603"/>
      <c r="G147" s="607"/>
      <c r="H147" s="607"/>
      <c r="I147" s="607"/>
      <c r="J147" s="610"/>
      <c r="K147" s="603"/>
      <c r="L147" s="205"/>
      <c r="M147" s="614"/>
      <c r="N147" s="180"/>
      <c r="O147" s="181"/>
      <c r="P147" s="181"/>
      <c r="Q147" s="182"/>
      <c r="R147" s="616"/>
      <c r="S147" s="183"/>
      <c r="T147" s="184"/>
      <c r="U147" s="616"/>
      <c r="V147" s="183"/>
      <c r="W147" s="184"/>
      <c r="X147" s="615"/>
      <c r="Y147" s="183"/>
      <c r="Z147" s="184"/>
      <c r="AA147" s="616"/>
      <c r="AB147" s="183"/>
      <c r="AC147" s="184"/>
      <c r="AD147" s="616"/>
      <c r="AE147" s="183"/>
      <c r="AF147" s="184"/>
      <c r="AG147" s="616"/>
      <c r="AH147" s="183"/>
      <c r="AI147" s="184"/>
      <c r="AJ147" s="616"/>
      <c r="AK147" s="183"/>
      <c r="AL147" s="184"/>
      <c r="AM147" s="616"/>
      <c r="AN147" s="183"/>
      <c r="AO147" s="184"/>
      <c r="AP147" s="616"/>
      <c r="AQ147" s="183"/>
      <c r="AR147" s="184"/>
      <c r="AS147" s="616"/>
      <c r="AT147" s="183"/>
      <c r="AU147" s="184"/>
      <c r="AV147" s="616"/>
      <c r="AW147" s="183"/>
      <c r="AX147" s="184"/>
      <c r="AY147" s="616"/>
      <c r="AZ147" s="183"/>
      <c r="BA147" s="184"/>
      <c r="BB147" s="617"/>
      <c r="BC147" s="185"/>
      <c r="BD147" s="642"/>
      <c r="BE147" s="211"/>
      <c r="BF147" s="31"/>
      <c r="BG147" s="618"/>
      <c r="BH147" s="619"/>
      <c r="BI147" s="619"/>
      <c r="BJ147" s="619"/>
      <c r="BK147" s="619"/>
      <c r="BL147" s="620"/>
      <c r="BM147" s="31"/>
      <c r="BN147" s="618"/>
      <c r="BO147" s="619"/>
      <c r="BP147" s="619"/>
      <c r="BQ147" s="624"/>
      <c r="BR147" s="625"/>
      <c r="BS147" s="334"/>
      <c r="BT147" s="470"/>
      <c r="BU147" s="619"/>
      <c r="BV147" s="861"/>
      <c r="BW147" s="92"/>
      <c r="BX147" s="31"/>
      <c r="BY147" s="92"/>
      <c r="BZ147" s="92"/>
      <c r="CA147" s="92"/>
      <c r="CB147" s="92"/>
      <c r="CC147" s="92"/>
      <c r="CD147" s="92"/>
      <c r="CE147" s="92"/>
      <c r="CF147" s="92"/>
      <c r="CG147" s="92"/>
      <c r="CH147" s="92"/>
      <c r="CI147" s="92"/>
      <c r="CJ147" s="31"/>
      <c r="CK147" s="202"/>
      <c r="CM147" s="202"/>
      <c r="CO147" s="202"/>
      <c r="CQ147" s="202"/>
      <c r="CS147" s="634"/>
      <c r="CU147" s="638"/>
      <c r="CV147" s="22"/>
    </row>
    <row r="148" spans="2:100" x14ac:dyDescent="0.25">
      <c r="B148" s="600"/>
      <c r="C148" s="601"/>
      <c r="D148" s="601"/>
      <c r="E148" s="605"/>
      <c r="F148" s="603"/>
      <c r="G148" s="607"/>
      <c r="H148" s="607"/>
      <c r="I148" s="607"/>
      <c r="J148" s="610"/>
      <c r="K148" s="603"/>
      <c r="L148" s="205"/>
      <c r="M148" s="614"/>
      <c r="N148" s="180"/>
      <c r="O148" s="181"/>
      <c r="P148" s="181"/>
      <c r="Q148" s="182"/>
      <c r="R148" s="616"/>
      <c r="S148" s="183"/>
      <c r="T148" s="184"/>
      <c r="U148" s="616"/>
      <c r="V148" s="183"/>
      <c r="W148" s="184"/>
      <c r="X148" s="615"/>
      <c r="Y148" s="183"/>
      <c r="Z148" s="184"/>
      <c r="AA148" s="616"/>
      <c r="AB148" s="183"/>
      <c r="AC148" s="184"/>
      <c r="AD148" s="616"/>
      <c r="AE148" s="183"/>
      <c r="AF148" s="184"/>
      <c r="AG148" s="616"/>
      <c r="AH148" s="183"/>
      <c r="AI148" s="184"/>
      <c r="AJ148" s="616"/>
      <c r="AK148" s="183"/>
      <c r="AL148" s="184"/>
      <c r="AM148" s="616"/>
      <c r="AN148" s="183"/>
      <c r="AO148" s="184"/>
      <c r="AP148" s="616"/>
      <c r="AQ148" s="183"/>
      <c r="AR148" s="184"/>
      <c r="AS148" s="616"/>
      <c r="AT148" s="183"/>
      <c r="AU148" s="184"/>
      <c r="AV148" s="616"/>
      <c r="AW148" s="183"/>
      <c r="AX148" s="184"/>
      <c r="AY148" s="616"/>
      <c r="AZ148" s="183"/>
      <c r="BA148" s="184"/>
      <c r="BB148" s="617"/>
      <c r="BC148" s="185"/>
      <c r="BD148" s="642"/>
      <c r="BE148" s="211"/>
      <c r="BF148" s="31"/>
      <c r="BG148" s="618"/>
      <c r="BH148" s="619"/>
      <c r="BI148" s="619"/>
      <c r="BJ148" s="619"/>
      <c r="BK148" s="619"/>
      <c r="BL148" s="620"/>
      <c r="BM148" s="31"/>
      <c r="BN148" s="618"/>
      <c r="BO148" s="619"/>
      <c r="BP148" s="619"/>
      <c r="BQ148" s="624"/>
      <c r="BR148" s="625"/>
      <c r="BS148" s="334"/>
      <c r="BT148" s="470"/>
      <c r="BU148" s="619"/>
      <c r="BV148" s="861"/>
      <c r="BW148" s="92"/>
      <c r="BX148" s="31"/>
      <c r="BY148" s="92"/>
      <c r="BZ148" s="92"/>
      <c r="CA148" s="92"/>
      <c r="CB148" s="92"/>
      <c r="CC148" s="92"/>
      <c r="CD148" s="92"/>
      <c r="CE148" s="92"/>
      <c r="CF148" s="92"/>
      <c r="CG148" s="92"/>
      <c r="CH148" s="92"/>
      <c r="CI148" s="92"/>
      <c r="CJ148" s="31"/>
      <c r="CK148" s="202"/>
      <c r="CM148" s="202"/>
      <c r="CO148" s="202"/>
      <c r="CQ148" s="202"/>
      <c r="CS148" s="634"/>
      <c r="CU148" s="638"/>
      <c r="CV148" s="22"/>
    </row>
    <row r="149" spans="2:100" x14ac:dyDescent="0.25">
      <c r="B149" s="600"/>
      <c r="C149" s="601"/>
      <c r="D149" s="601"/>
      <c r="E149" s="605"/>
      <c r="F149" s="603"/>
      <c r="G149" s="607"/>
      <c r="H149" s="607"/>
      <c r="I149" s="607"/>
      <c r="J149" s="610"/>
      <c r="K149" s="603"/>
      <c r="L149" s="205"/>
      <c r="M149" s="614"/>
      <c r="N149" s="180"/>
      <c r="O149" s="181"/>
      <c r="P149" s="181"/>
      <c r="Q149" s="182"/>
      <c r="R149" s="616"/>
      <c r="S149" s="183"/>
      <c r="T149" s="184"/>
      <c r="U149" s="616"/>
      <c r="V149" s="183"/>
      <c r="W149" s="184"/>
      <c r="X149" s="615"/>
      <c r="Y149" s="183"/>
      <c r="Z149" s="184"/>
      <c r="AA149" s="616"/>
      <c r="AB149" s="183"/>
      <c r="AC149" s="184"/>
      <c r="AD149" s="616"/>
      <c r="AE149" s="183"/>
      <c r="AF149" s="184"/>
      <c r="AG149" s="616"/>
      <c r="AH149" s="183"/>
      <c r="AI149" s="184"/>
      <c r="AJ149" s="616"/>
      <c r="AK149" s="183"/>
      <c r="AL149" s="184"/>
      <c r="AM149" s="616"/>
      <c r="AN149" s="183"/>
      <c r="AO149" s="184"/>
      <c r="AP149" s="616"/>
      <c r="AQ149" s="183"/>
      <c r="AR149" s="184"/>
      <c r="AS149" s="616"/>
      <c r="AT149" s="183"/>
      <c r="AU149" s="184"/>
      <c r="AV149" s="616"/>
      <c r="AW149" s="183"/>
      <c r="AX149" s="184"/>
      <c r="AY149" s="616"/>
      <c r="AZ149" s="183"/>
      <c r="BA149" s="184"/>
      <c r="BB149" s="617"/>
      <c r="BC149" s="185"/>
      <c r="BD149" s="642"/>
      <c r="BE149" s="211"/>
      <c r="BF149" s="31"/>
      <c r="BG149" s="618"/>
      <c r="BH149" s="619"/>
      <c r="BI149" s="619"/>
      <c r="BJ149" s="619"/>
      <c r="BK149" s="619"/>
      <c r="BL149" s="620"/>
      <c r="BM149" s="31"/>
      <c r="BN149" s="618"/>
      <c r="BO149" s="619"/>
      <c r="BP149" s="619"/>
      <c r="BQ149" s="624"/>
      <c r="BR149" s="625"/>
      <c r="BS149" s="334"/>
      <c r="BT149" s="470"/>
      <c r="BU149" s="619"/>
      <c r="BV149" s="861"/>
      <c r="BW149" s="92"/>
      <c r="BX149" s="31"/>
      <c r="BY149" s="92"/>
      <c r="BZ149" s="92"/>
      <c r="CA149" s="92"/>
      <c r="CB149" s="92"/>
      <c r="CC149" s="92"/>
      <c r="CD149" s="92"/>
      <c r="CE149" s="92"/>
      <c r="CF149" s="92"/>
      <c r="CG149" s="92"/>
      <c r="CH149" s="92"/>
      <c r="CI149" s="92"/>
      <c r="CJ149" s="31"/>
      <c r="CK149" s="202"/>
      <c r="CM149" s="202"/>
      <c r="CO149" s="202"/>
      <c r="CQ149" s="202"/>
      <c r="CS149" s="634"/>
      <c r="CU149" s="638"/>
      <c r="CV149" s="22"/>
    </row>
    <row r="150" spans="2:100" x14ac:dyDescent="0.25">
      <c r="B150" s="600"/>
      <c r="C150" s="601"/>
      <c r="D150" s="601"/>
      <c r="E150" s="605"/>
      <c r="F150" s="603"/>
      <c r="G150" s="607"/>
      <c r="H150" s="607"/>
      <c r="I150" s="607"/>
      <c r="J150" s="610"/>
      <c r="K150" s="603"/>
      <c r="L150" s="205"/>
      <c r="M150" s="614"/>
      <c r="N150" s="180"/>
      <c r="O150" s="181"/>
      <c r="P150" s="181"/>
      <c r="Q150" s="182"/>
      <c r="R150" s="616"/>
      <c r="S150" s="183"/>
      <c r="T150" s="184"/>
      <c r="U150" s="616"/>
      <c r="V150" s="183"/>
      <c r="W150" s="184"/>
      <c r="X150" s="615"/>
      <c r="Y150" s="183"/>
      <c r="Z150" s="184"/>
      <c r="AA150" s="616"/>
      <c r="AB150" s="183"/>
      <c r="AC150" s="184"/>
      <c r="AD150" s="616"/>
      <c r="AE150" s="183"/>
      <c r="AF150" s="184"/>
      <c r="AG150" s="616"/>
      <c r="AH150" s="183"/>
      <c r="AI150" s="184"/>
      <c r="AJ150" s="616"/>
      <c r="AK150" s="183"/>
      <c r="AL150" s="184"/>
      <c r="AM150" s="616"/>
      <c r="AN150" s="183"/>
      <c r="AO150" s="184"/>
      <c r="AP150" s="616"/>
      <c r="AQ150" s="183"/>
      <c r="AR150" s="184"/>
      <c r="AS150" s="616"/>
      <c r="AT150" s="183"/>
      <c r="AU150" s="184"/>
      <c r="AV150" s="616"/>
      <c r="AW150" s="183"/>
      <c r="AX150" s="184"/>
      <c r="AY150" s="616"/>
      <c r="AZ150" s="183"/>
      <c r="BA150" s="184"/>
      <c r="BB150" s="617"/>
      <c r="BC150" s="185"/>
      <c r="BD150" s="642"/>
      <c r="BE150" s="211"/>
      <c r="BF150" s="31"/>
      <c r="BG150" s="618"/>
      <c r="BH150" s="619"/>
      <c r="BI150" s="619"/>
      <c r="BJ150" s="619"/>
      <c r="BK150" s="619"/>
      <c r="BL150" s="620"/>
      <c r="BM150" s="31"/>
      <c r="BN150" s="618"/>
      <c r="BO150" s="619"/>
      <c r="BP150" s="619"/>
      <c r="BQ150" s="624"/>
      <c r="BR150" s="625"/>
      <c r="BS150" s="334"/>
      <c r="BT150" s="470"/>
      <c r="BU150" s="619"/>
      <c r="BV150" s="861"/>
      <c r="BW150" s="92"/>
      <c r="BX150" s="31"/>
      <c r="BY150" s="92"/>
      <c r="BZ150" s="92"/>
      <c r="CA150" s="92"/>
      <c r="CB150" s="92"/>
      <c r="CC150" s="92"/>
      <c r="CD150" s="92"/>
      <c r="CE150" s="92"/>
      <c r="CF150" s="92"/>
      <c r="CG150" s="92"/>
      <c r="CH150" s="92"/>
      <c r="CI150" s="92"/>
      <c r="CJ150" s="31"/>
      <c r="CK150" s="202"/>
      <c r="CM150" s="202"/>
      <c r="CO150" s="202"/>
      <c r="CQ150" s="202"/>
      <c r="CS150" s="634"/>
      <c r="CU150" s="638"/>
      <c r="CV150" s="22"/>
    </row>
    <row r="151" spans="2:100" x14ac:dyDescent="0.25">
      <c r="B151" s="600"/>
      <c r="C151" s="601"/>
      <c r="D151" s="601"/>
      <c r="E151" s="605"/>
      <c r="F151" s="603"/>
      <c r="G151" s="607"/>
      <c r="H151" s="607"/>
      <c r="I151" s="607"/>
      <c r="J151" s="610"/>
      <c r="K151" s="603"/>
      <c r="L151" s="205"/>
      <c r="M151" s="614"/>
      <c r="N151" s="180"/>
      <c r="O151" s="181"/>
      <c r="P151" s="181"/>
      <c r="Q151" s="182"/>
      <c r="R151" s="616"/>
      <c r="S151" s="183"/>
      <c r="T151" s="184"/>
      <c r="U151" s="616"/>
      <c r="V151" s="183"/>
      <c r="W151" s="184"/>
      <c r="X151" s="615"/>
      <c r="Y151" s="183"/>
      <c r="Z151" s="184"/>
      <c r="AA151" s="616"/>
      <c r="AB151" s="183"/>
      <c r="AC151" s="184"/>
      <c r="AD151" s="616"/>
      <c r="AE151" s="183"/>
      <c r="AF151" s="184"/>
      <c r="AG151" s="616"/>
      <c r="AH151" s="183"/>
      <c r="AI151" s="184"/>
      <c r="AJ151" s="616"/>
      <c r="AK151" s="183"/>
      <c r="AL151" s="184"/>
      <c r="AM151" s="616"/>
      <c r="AN151" s="183"/>
      <c r="AO151" s="184"/>
      <c r="AP151" s="616"/>
      <c r="AQ151" s="183"/>
      <c r="AR151" s="184"/>
      <c r="AS151" s="616"/>
      <c r="AT151" s="183"/>
      <c r="AU151" s="184"/>
      <c r="AV151" s="616"/>
      <c r="AW151" s="183"/>
      <c r="AX151" s="184"/>
      <c r="AY151" s="616"/>
      <c r="AZ151" s="183"/>
      <c r="BA151" s="184"/>
      <c r="BB151" s="617"/>
      <c r="BC151" s="185"/>
      <c r="BD151" s="642"/>
      <c r="BE151" s="211"/>
      <c r="BF151" s="31"/>
      <c r="BG151" s="618"/>
      <c r="BH151" s="619"/>
      <c r="BI151" s="619"/>
      <c r="BJ151" s="619"/>
      <c r="BK151" s="619"/>
      <c r="BL151" s="620"/>
      <c r="BM151" s="31"/>
      <c r="BN151" s="618"/>
      <c r="BO151" s="619"/>
      <c r="BP151" s="619"/>
      <c r="BQ151" s="624"/>
      <c r="BR151" s="625"/>
      <c r="BS151" s="334"/>
      <c r="BT151" s="470"/>
      <c r="BU151" s="619"/>
      <c r="BV151" s="861"/>
      <c r="BW151" s="92"/>
      <c r="BX151" s="31"/>
      <c r="BY151" s="92"/>
      <c r="BZ151" s="92"/>
      <c r="CA151" s="92"/>
      <c r="CB151" s="92"/>
      <c r="CC151" s="92"/>
      <c r="CD151" s="92"/>
      <c r="CE151" s="92"/>
      <c r="CF151" s="92"/>
      <c r="CG151" s="92"/>
      <c r="CH151" s="92"/>
      <c r="CI151" s="92"/>
      <c r="CJ151" s="31"/>
      <c r="CK151" s="202"/>
      <c r="CM151" s="202"/>
      <c r="CO151" s="202"/>
      <c r="CQ151" s="202"/>
      <c r="CS151" s="634"/>
      <c r="CU151" s="638"/>
      <c r="CV151" s="22"/>
    </row>
    <row r="152" spans="2:100" x14ac:dyDescent="0.25">
      <c r="B152" s="600"/>
      <c r="C152" s="601"/>
      <c r="D152" s="601"/>
      <c r="E152" s="605"/>
      <c r="F152" s="603"/>
      <c r="G152" s="607"/>
      <c r="H152" s="607"/>
      <c r="I152" s="607"/>
      <c r="J152" s="610"/>
      <c r="K152" s="603"/>
      <c r="L152" s="205"/>
      <c r="M152" s="614"/>
      <c r="N152" s="180"/>
      <c r="O152" s="181"/>
      <c r="P152" s="181"/>
      <c r="Q152" s="182"/>
      <c r="R152" s="616"/>
      <c r="S152" s="183"/>
      <c r="T152" s="184"/>
      <c r="U152" s="616"/>
      <c r="V152" s="183"/>
      <c r="W152" s="184"/>
      <c r="X152" s="615"/>
      <c r="Y152" s="183"/>
      <c r="Z152" s="184"/>
      <c r="AA152" s="616"/>
      <c r="AB152" s="183"/>
      <c r="AC152" s="184"/>
      <c r="AD152" s="616"/>
      <c r="AE152" s="183"/>
      <c r="AF152" s="184"/>
      <c r="AG152" s="616"/>
      <c r="AH152" s="183"/>
      <c r="AI152" s="184"/>
      <c r="AJ152" s="616"/>
      <c r="AK152" s="183"/>
      <c r="AL152" s="184"/>
      <c r="AM152" s="616"/>
      <c r="AN152" s="183"/>
      <c r="AO152" s="184"/>
      <c r="AP152" s="616"/>
      <c r="AQ152" s="183"/>
      <c r="AR152" s="184"/>
      <c r="AS152" s="616"/>
      <c r="AT152" s="183"/>
      <c r="AU152" s="184"/>
      <c r="AV152" s="616"/>
      <c r="AW152" s="183"/>
      <c r="AX152" s="184"/>
      <c r="AY152" s="616"/>
      <c r="AZ152" s="183"/>
      <c r="BA152" s="184"/>
      <c r="BB152" s="617"/>
      <c r="BC152" s="185"/>
      <c r="BD152" s="642"/>
      <c r="BE152" s="211"/>
      <c r="BF152" s="31"/>
      <c r="BG152" s="618"/>
      <c r="BH152" s="619"/>
      <c r="BI152" s="619"/>
      <c r="BJ152" s="619"/>
      <c r="BK152" s="619"/>
      <c r="BL152" s="620"/>
      <c r="BM152" s="31"/>
      <c r="BN152" s="618"/>
      <c r="BO152" s="619"/>
      <c r="BP152" s="619"/>
      <c r="BQ152" s="624"/>
      <c r="BR152" s="625"/>
      <c r="BS152" s="334"/>
      <c r="BT152" s="470"/>
      <c r="BU152" s="619"/>
      <c r="BV152" s="861"/>
      <c r="BW152" s="92"/>
      <c r="BX152" s="31"/>
      <c r="BY152" s="92"/>
      <c r="BZ152" s="92"/>
      <c r="CA152" s="92"/>
      <c r="CB152" s="92"/>
      <c r="CC152" s="92"/>
      <c r="CD152" s="92"/>
      <c r="CE152" s="92"/>
      <c r="CF152" s="92"/>
      <c r="CG152" s="92"/>
      <c r="CH152" s="92"/>
      <c r="CI152" s="92"/>
      <c r="CJ152" s="31"/>
      <c r="CK152" s="202"/>
      <c r="CM152" s="202"/>
      <c r="CO152" s="202"/>
      <c r="CQ152" s="202"/>
      <c r="CS152" s="634"/>
      <c r="CU152" s="638"/>
      <c r="CV152" s="22"/>
    </row>
    <row r="153" spans="2:100" x14ac:dyDescent="0.25">
      <c r="B153" s="600"/>
      <c r="C153" s="601"/>
      <c r="D153" s="601"/>
      <c r="E153" s="605"/>
      <c r="F153" s="603"/>
      <c r="G153" s="607"/>
      <c r="H153" s="607"/>
      <c r="I153" s="607"/>
      <c r="J153" s="610"/>
      <c r="K153" s="603"/>
      <c r="L153" s="205"/>
      <c r="M153" s="614"/>
      <c r="N153" s="180"/>
      <c r="O153" s="181"/>
      <c r="P153" s="181"/>
      <c r="Q153" s="182"/>
      <c r="R153" s="616"/>
      <c r="S153" s="183"/>
      <c r="T153" s="184"/>
      <c r="U153" s="616"/>
      <c r="V153" s="183"/>
      <c r="W153" s="184"/>
      <c r="X153" s="615"/>
      <c r="Y153" s="183"/>
      <c r="Z153" s="184"/>
      <c r="AA153" s="616"/>
      <c r="AB153" s="183"/>
      <c r="AC153" s="184"/>
      <c r="AD153" s="616"/>
      <c r="AE153" s="183"/>
      <c r="AF153" s="184"/>
      <c r="AG153" s="616"/>
      <c r="AH153" s="183"/>
      <c r="AI153" s="184"/>
      <c r="AJ153" s="616"/>
      <c r="AK153" s="183"/>
      <c r="AL153" s="184"/>
      <c r="AM153" s="616"/>
      <c r="AN153" s="183"/>
      <c r="AO153" s="184"/>
      <c r="AP153" s="616"/>
      <c r="AQ153" s="183"/>
      <c r="AR153" s="184"/>
      <c r="AS153" s="616"/>
      <c r="AT153" s="183"/>
      <c r="AU153" s="184"/>
      <c r="AV153" s="616"/>
      <c r="AW153" s="183"/>
      <c r="AX153" s="184"/>
      <c r="AY153" s="616"/>
      <c r="AZ153" s="183"/>
      <c r="BA153" s="184"/>
      <c r="BB153" s="617"/>
      <c r="BC153" s="185"/>
      <c r="BD153" s="642"/>
      <c r="BE153" s="211"/>
      <c r="BF153" s="31"/>
      <c r="BG153" s="618"/>
      <c r="BH153" s="619"/>
      <c r="BI153" s="619"/>
      <c r="BJ153" s="619"/>
      <c r="BK153" s="619"/>
      <c r="BL153" s="620"/>
      <c r="BM153" s="31"/>
      <c r="BN153" s="618"/>
      <c r="BO153" s="619"/>
      <c r="BP153" s="619"/>
      <c r="BQ153" s="624"/>
      <c r="BR153" s="625"/>
      <c r="BS153" s="334"/>
      <c r="BT153" s="470"/>
      <c r="BU153" s="619"/>
      <c r="BV153" s="861"/>
      <c r="BW153" s="92"/>
      <c r="BX153" s="31"/>
      <c r="BY153" s="92"/>
      <c r="BZ153" s="92"/>
      <c r="CA153" s="92"/>
      <c r="CB153" s="92"/>
      <c r="CC153" s="92"/>
      <c r="CD153" s="92"/>
      <c r="CE153" s="92"/>
      <c r="CF153" s="92"/>
      <c r="CG153" s="92"/>
      <c r="CH153" s="92"/>
      <c r="CI153" s="92"/>
      <c r="CJ153" s="31"/>
      <c r="CK153" s="202"/>
      <c r="CM153" s="202"/>
      <c r="CO153" s="202"/>
      <c r="CQ153" s="202"/>
      <c r="CS153" s="634"/>
      <c r="CU153" s="638"/>
      <c r="CV153" s="22"/>
    </row>
    <row r="154" spans="2:100" x14ac:dyDescent="0.25">
      <c r="B154" s="600"/>
      <c r="C154" s="601"/>
      <c r="D154" s="601"/>
      <c r="E154" s="605"/>
      <c r="F154" s="603"/>
      <c r="G154" s="607"/>
      <c r="H154" s="607"/>
      <c r="I154" s="607"/>
      <c r="J154" s="610"/>
      <c r="K154" s="603"/>
      <c r="L154" s="205"/>
      <c r="M154" s="614"/>
      <c r="N154" s="180"/>
      <c r="O154" s="181"/>
      <c r="P154" s="181"/>
      <c r="Q154" s="182"/>
      <c r="R154" s="616"/>
      <c r="S154" s="183"/>
      <c r="T154" s="184"/>
      <c r="U154" s="616"/>
      <c r="V154" s="183"/>
      <c r="W154" s="184"/>
      <c r="X154" s="615"/>
      <c r="Y154" s="183"/>
      <c r="Z154" s="184"/>
      <c r="AA154" s="616"/>
      <c r="AB154" s="183"/>
      <c r="AC154" s="184"/>
      <c r="AD154" s="616"/>
      <c r="AE154" s="183"/>
      <c r="AF154" s="184"/>
      <c r="AG154" s="616"/>
      <c r="AH154" s="183"/>
      <c r="AI154" s="184"/>
      <c r="AJ154" s="616"/>
      <c r="AK154" s="183"/>
      <c r="AL154" s="184"/>
      <c r="AM154" s="616"/>
      <c r="AN154" s="183"/>
      <c r="AO154" s="184"/>
      <c r="AP154" s="616"/>
      <c r="AQ154" s="183"/>
      <c r="AR154" s="184"/>
      <c r="AS154" s="616"/>
      <c r="AT154" s="183"/>
      <c r="AU154" s="184"/>
      <c r="AV154" s="616"/>
      <c r="AW154" s="183"/>
      <c r="AX154" s="184"/>
      <c r="AY154" s="616"/>
      <c r="AZ154" s="183"/>
      <c r="BA154" s="184"/>
      <c r="BB154" s="617"/>
      <c r="BC154" s="185"/>
      <c r="BD154" s="642"/>
      <c r="BE154" s="211"/>
      <c r="BF154" s="31"/>
      <c r="BG154" s="618"/>
      <c r="BH154" s="619"/>
      <c r="BI154" s="619"/>
      <c r="BJ154" s="619"/>
      <c r="BK154" s="619"/>
      <c r="BL154" s="620"/>
      <c r="BM154" s="31"/>
      <c r="BN154" s="618"/>
      <c r="BO154" s="619"/>
      <c r="BP154" s="619"/>
      <c r="BQ154" s="624"/>
      <c r="BR154" s="625"/>
      <c r="BS154" s="334"/>
      <c r="BT154" s="470"/>
      <c r="BU154" s="619"/>
      <c r="BV154" s="861"/>
      <c r="BW154" s="92"/>
      <c r="BX154" s="31"/>
      <c r="BY154" s="92"/>
      <c r="BZ154" s="92"/>
      <c r="CA154" s="92"/>
      <c r="CB154" s="92"/>
      <c r="CC154" s="92"/>
      <c r="CD154" s="92"/>
      <c r="CE154" s="92"/>
      <c r="CF154" s="92"/>
      <c r="CG154" s="92"/>
      <c r="CH154" s="92"/>
      <c r="CI154" s="92"/>
      <c r="CJ154" s="31"/>
      <c r="CK154" s="202"/>
      <c r="CM154" s="202"/>
      <c r="CO154" s="202"/>
      <c r="CQ154" s="202"/>
      <c r="CS154" s="634"/>
      <c r="CU154" s="638"/>
      <c r="CV154" s="22"/>
    </row>
    <row r="155" spans="2:100" x14ac:dyDescent="0.25">
      <c r="B155" s="600"/>
      <c r="C155" s="601"/>
      <c r="D155" s="601"/>
      <c r="E155" s="605"/>
      <c r="F155" s="603"/>
      <c r="G155" s="607"/>
      <c r="H155" s="607"/>
      <c r="I155" s="607"/>
      <c r="J155" s="610"/>
      <c r="K155" s="603"/>
      <c r="L155" s="205"/>
      <c r="M155" s="614"/>
      <c r="N155" s="180"/>
      <c r="O155" s="181"/>
      <c r="P155" s="181"/>
      <c r="Q155" s="182"/>
      <c r="R155" s="616"/>
      <c r="S155" s="183"/>
      <c r="T155" s="184"/>
      <c r="U155" s="616"/>
      <c r="V155" s="183"/>
      <c r="W155" s="184"/>
      <c r="X155" s="615"/>
      <c r="Y155" s="183"/>
      <c r="Z155" s="184"/>
      <c r="AA155" s="616"/>
      <c r="AB155" s="183"/>
      <c r="AC155" s="184"/>
      <c r="AD155" s="616"/>
      <c r="AE155" s="183"/>
      <c r="AF155" s="184"/>
      <c r="AG155" s="616"/>
      <c r="AH155" s="183"/>
      <c r="AI155" s="184"/>
      <c r="AJ155" s="616"/>
      <c r="AK155" s="183"/>
      <c r="AL155" s="184"/>
      <c r="AM155" s="616"/>
      <c r="AN155" s="183"/>
      <c r="AO155" s="184"/>
      <c r="AP155" s="616"/>
      <c r="AQ155" s="183"/>
      <c r="AR155" s="184"/>
      <c r="AS155" s="616"/>
      <c r="AT155" s="183"/>
      <c r="AU155" s="184"/>
      <c r="AV155" s="616"/>
      <c r="AW155" s="183"/>
      <c r="AX155" s="184"/>
      <c r="AY155" s="616"/>
      <c r="AZ155" s="183"/>
      <c r="BA155" s="184"/>
      <c r="BB155" s="617"/>
      <c r="BC155" s="185"/>
      <c r="BD155" s="642"/>
      <c r="BE155" s="211"/>
      <c r="BF155" s="31"/>
      <c r="BG155" s="618"/>
      <c r="BH155" s="619"/>
      <c r="BI155" s="619"/>
      <c r="BJ155" s="619"/>
      <c r="BK155" s="619"/>
      <c r="BL155" s="620"/>
      <c r="BM155" s="31"/>
      <c r="BN155" s="618"/>
      <c r="BO155" s="619"/>
      <c r="BP155" s="619"/>
      <c r="BQ155" s="624"/>
      <c r="BR155" s="625"/>
      <c r="BS155" s="334"/>
      <c r="BT155" s="470"/>
      <c r="BU155" s="619"/>
      <c r="BV155" s="861"/>
      <c r="BW155" s="92"/>
      <c r="BX155" s="31"/>
      <c r="BY155" s="92"/>
      <c r="BZ155" s="92"/>
      <c r="CA155" s="92"/>
      <c r="CB155" s="92"/>
      <c r="CC155" s="92"/>
      <c r="CD155" s="92"/>
      <c r="CE155" s="92"/>
      <c r="CF155" s="92"/>
      <c r="CG155" s="92"/>
      <c r="CH155" s="92"/>
      <c r="CI155" s="92"/>
      <c r="CJ155" s="31"/>
      <c r="CK155" s="202"/>
      <c r="CM155" s="202"/>
      <c r="CO155" s="202"/>
      <c r="CQ155" s="202"/>
      <c r="CS155" s="634"/>
      <c r="CU155" s="638"/>
      <c r="CV155" s="22"/>
    </row>
    <row r="156" spans="2:100" x14ac:dyDescent="0.25">
      <c r="B156" s="600"/>
      <c r="C156" s="601"/>
      <c r="D156" s="601"/>
      <c r="E156" s="605"/>
      <c r="F156" s="603"/>
      <c r="G156" s="607"/>
      <c r="H156" s="607"/>
      <c r="I156" s="607"/>
      <c r="J156" s="610"/>
      <c r="K156" s="603"/>
      <c r="L156" s="205"/>
      <c r="M156" s="614"/>
      <c r="N156" s="180"/>
      <c r="O156" s="181"/>
      <c r="P156" s="181"/>
      <c r="Q156" s="182"/>
      <c r="R156" s="616"/>
      <c r="S156" s="183"/>
      <c r="T156" s="184"/>
      <c r="U156" s="616"/>
      <c r="V156" s="183"/>
      <c r="W156" s="184"/>
      <c r="X156" s="615"/>
      <c r="Y156" s="183"/>
      <c r="Z156" s="184"/>
      <c r="AA156" s="616"/>
      <c r="AB156" s="183"/>
      <c r="AC156" s="184"/>
      <c r="AD156" s="616"/>
      <c r="AE156" s="183"/>
      <c r="AF156" s="184"/>
      <c r="AG156" s="616"/>
      <c r="AH156" s="183"/>
      <c r="AI156" s="184"/>
      <c r="AJ156" s="616"/>
      <c r="AK156" s="183"/>
      <c r="AL156" s="184"/>
      <c r="AM156" s="616"/>
      <c r="AN156" s="183"/>
      <c r="AO156" s="184"/>
      <c r="AP156" s="616"/>
      <c r="AQ156" s="183"/>
      <c r="AR156" s="184"/>
      <c r="AS156" s="616"/>
      <c r="AT156" s="183"/>
      <c r="AU156" s="184"/>
      <c r="AV156" s="616"/>
      <c r="AW156" s="183"/>
      <c r="AX156" s="184"/>
      <c r="AY156" s="616"/>
      <c r="AZ156" s="183"/>
      <c r="BA156" s="184"/>
      <c r="BB156" s="617"/>
      <c r="BC156" s="185"/>
      <c r="BD156" s="642"/>
      <c r="BE156" s="211"/>
      <c r="BF156" s="31"/>
      <c r="BG156" s="618"/>
      <c r="BH156" s="619"/>
      <c r="BI156" s="619"/>
      <c r="BJ156" s="619"/>
      <c r="BK156" s="619"/>
      <c r="BL156" s="620"/>
      <c r="BM156" s="31"/>
      <c r="BN156" s="618"/>
      <c r="BO156" s="619"/>
      <c r="BP156" s="619"/>
      <c r="BQ156" s="624"/>
      <c r="BR156" s="625"/>
      <c r="BS156" s="334"/>
      <c r="BT156" s="470"/>
      <c r="BU156" s="619"/>
      <c r="BV156" s="861"/>
      <c r="BW156" s="92"/>
      <c r="BX156" s="31"/>
      <c r="BY156" s="92"/>
      <c r="BZ156" s="92"/>
      <c r="CA156" s="92"/>
      <c r="CB156" s="92"/>
      <c r="CC156" s="92"/>
      <c r="CD156" s="92"/>
      <c r="CE156" s="92"/>
      <c r="CF156" s="92"/>
      <c r="CG156" s="92"/>
      <c r="CH156" s="92"/>
      <c r="CI156" s="92"/>
      <c r="CJ156" s="31"/>
      <c r="CK156" s="202"/>
      <c r="CM156" s="202"/>
      <c r="CO156" s="202"/>
      <c r="CQ156" s="202"/>
      <c r="CS156" s="634"/>
      <c r="CU156" s="638"/>
      <c r="CV156" s="22"/>
    </row>
    <row r="157" spans="2:100" x14ac:dyDescent="0.25">
      <c r="B157" s="600"/>
      <c r="C157" s="601"/>
      <c r="D157" s="601"/>
      <c r="E157" s="605"/>
      <c r="F157" s="603"/>
      <c r="G157" s="607"/>
      <c r="H157" s="607"/>
      <c r="I157" s="607"/>
      <c r="J157" s="610"/>
      <c r="K157" s="603"/>
      <c r="L157" s="205"/>
      <c r="M157" s="614"/>
      <c r="N157" s="180"/>
      <c r="O157" s="181"/>
      <c r="P157" s="181"/>
      <c r="Q157" s="182"/>
      <c r="R157" s="616"/>
      <c r="S157" s="183"/>
      <c r="T157" s="184"/>
      <c r="U157" s="616"/>
      <c r="V157" s="183"/>
      <c r="W157" s="184"/>
      <c r="X157" s="615"/>
      <c r="Y157" s="183"/>
      <c r="Z157" s="184"/>
      <c r="AA157" s="616"/>
      <c r="AB157" s="183"/>
      <c r="AC157" s="184"/>
      <c r="AD157" s="616"/>
      <c r="AE157" s="183"/>
      <c r="AF157" s="184"/>
      <c r="AG157" s="616"/>
      <c r="AH157" s="183"/>
      <c r="AI157" s="184"/>
      <c r="AJ157" s="616"/>
      <c r="AK157" s="183"/>
      <c r="AL157" s="184"/>
      <c r="AM157" s="616"/>
      <c r="AN157" s="183"/>
      <c r="AO157" s="184"/>
      <c r="AP157" s="616"/>
      <c r="AQ157" s="183"/>
      <c r="AR157" s="184"/>
      <c r="AS157" s="616"/>
      <c r="AT157" s="183"/>
      <c r="AU157" s="184"/>
      <c r="AV157" s="616"/>
      <c r="AW157" s="183"/>
      <c r="AX157" s="184"/>
      <c r="AY157" s="616"/>
      <c r="AZ157" s="183"/>
      <c r="BA157" s="184"/>
      <c r="BB157" s="617"/>
      <c r="BC157" s="185"/>
      <c r="BD157" s="642"/>
      <c r="BE157" s="211"/>
      <c r="BF157" s="31"/>
      <c r="BG157" s="618"/>
      <c r="BH157" s="619"/>
      <c r="BI157" s="619"/>
      <c r="BJ157" s="619"/>
      <c r="BK157" s="619"/>
      <c r="BL157" s="620"/>
      <c r="BM157" s="31"/>
      <c r="BN157" s="618"/>
      <c r="BO157" s="619"/>
      <c r="BP157" s="619"/>
      <c r="BQ157" s="624"/>
      <c r="BR157" s="625"/>
      <c r="BS157" s="334"/>
      <c r="BT157" s="470"/>
      <c r="BU157" s="619"/>
      <c r="BV157" s="861"/>
      <c r="BW157" s="92"/>
      <c r="BX157" s="31"/>
      <c r="BY157" s="92"/>
      <c r="BZ157" s="92"/>
      <c r="CA157" s="92"/>
      <c r="CB157" s="92"/>
      <c r="CC157" s="92"/>
      <c r="CD157" s="92"/>
      <c r="CE157" s="92"/>
      <c r="CF157" s="92"/>
      <c r="CG157" s="92"/>
      <c r="CH157" s="92"/>
      <c r="CI157" s="92"/>
      <c r="CJ157" s="31"/>
      <c r="CK157" s="202"/>
      <c r="CM157" s="202"/>
      <c r="CO157" s="202"/>
      <c r="CQ157" s="202"/>
      <c r="CS157" s="634"/>
      <c r="CU157" s="638"/>
      <c r="CV157" s="22"/>
    </row>
    <row r="158" spans="2:100" x14ac:dyDescent="0.25">
      <c r="B158" s="600"/>
      <c r="C158" s="601"/>
      <c r="D158" s="601"/>
      <c r="E158" s="605"/>
      <c r="F158" s="603"/>
      <c r="G158" s="607"/>
      <c r="H158" s="607"/>
      <c r="I158" s="607"/>
      <c r="J158" s="610"/>
      <c r="K158" s="603"/>
      <c r="L158" s="205"/>
      <c r="M158" s="614"/>
      <c r="N158" s="180"/>
      <c r="O158" s="181"/>
      <c r="P158" s="181"/>
      <c r="Q158" s="182"/>
      <c r="R158" s="616"/>
      <c r="S158" s="183"/>
      <c r="T158" s="184"/>
      <c r="U158" s="616"/>
      <c r="V158" s="183"/>
      <c r="W158" s="184"/>
      <c r="X158" s="615"/>
      <c r="Y158" s="183"/>
      <c r="Z158" s="184"/>
      <c r="AA158" s="616"/>
      <c r="AB158" s="183"/>
      <c r="AC158" s="184"/>
      <c r="AD158" s="616"/>
      <c r="AE158" s="183"/>
      <c r="AF158" s="184"/>
      <c r="AG158" s="616"/>
      <c r="AH158" s="183"/>
      <c r="AI158" s="184"/>
      <c r="AJ158" s="616"/>
      <c r="AK158" s="183"/>
      <c r="AL158" s="184"/>
      <c r="AM158" s="616"/>
      <c r="AN158" s="183"/>
      <c r="AO158" s="184"/>
      <c r="AP158" s="616"/>
      <c r="AQ158" s="183"/>
      <c r="AR158" s="184"/>
      <c r="AS158" s="616"/>
      <c r="AT158" s="183"/>
      <c r="AU158" s="184"/>
      <c r="AV158" s="616"/>
      <c r="AW158" s="183"/>
      <c r="AX158" s="184"/>
      <c r="AY158" s="616"/>
      <c r="AZ158" s="183"/>
      <c r="BA158" s="184"/>
      <c r="BB158" s="617"/>
      <c r="BC158" s="185"/>
      <c r="BD158" s="642"/>
      <c r="BE158" s="211"/>
      <c r="BF158" s="31"/>
      <c r="BG158" s="618"/>
      <c r="BH158" s="619"/>
      <c r="BI158" s="619"/>
      <c r="BJ158" s="619"/>
      <c r="BK158" s="619"/>
      <c r="BL158" s="620"/>
      <c r="BM158" s="31"/>
      <c r="BN158" s="618"/>
      <c r="BO158" s="619"/>
      <c r="BP158" s="619"/>
      <c r="BQ158" s="624"/>
      <c r="BR158" s="625"/>
      <c r="BS158" s="334"/>
      <c r="BT158" s="470"/>
      <c r="BU158" s="619"/>
      <c r="BV158" s="861"/>
      <c r="BW158" s="92"/>
      <c r="BX158" s="31"/>
      <c r="BY158" s="92"/>
      <c r="BZ158" s="92"/>
      <c r="CA158" s="92"/>
      <c r="CB158" s="92"/>
      <c r="CC158" s="92"/>
      <c r="CD158" s="92"/>
      <c r="CE158" s="92"/>
      <c r="CF158" s="92"/>
      <c r="CG158" s="92"/>
      <c r="CH158" s="92"/>
      <c r="CI158" s="92"/>
      <c r="CJ158" s="31"/>
      <c r="CK158" s="202"/>
      <c r="CM158" s="202"/>
      <c r="CO158" s="202"/>
      <c r="CQ158" s="202"/>
      <c r="CS158" s="634"/>
      <c r="CU158" s="638"/>
      <c r="CV158" s="22"/>
    </row>
    <row r="159" spans="2:100" x14ac:dyDescent="0.25">
      <c r="B159" s="600"/>
      <c r="C159" s="601"/>
      <c r="D159" s="601"/>
      <c r="E159" s="605"/>
      <c r="F159" s="603"/>
      <c r="G159" s="607"/>
      <c r="H159" s="607"/>
      <c r="I159" s="607"/>
      <c r="J159" s="610"/>
      <c r="K159" s="603"/>
      <c r="L159" s="205"/>
      <c r="M159" s="614"/>
      <c r="N159" s="180"/>
      <c r="O159" s="181"/>
      <c r="P159" s="181"/>
      <c r="Q159" s="182"/>
      <c r="R159" s="616"/>
      <c r="S159" s="183"/>
      <c r="T159" s="184"/>
      <c r="U159" s="616"/>
      <c r="V159" s="183"/>
      <c r="W159" s="184"/>
      <c r="X159" s="615"/>
      <c r="Y159" s="183"/>
      <c r="Z159" s="184"/>
      <c r="AA159" s="616"/>
      <c r="AB159" s="183"/>
      <c r="AC159" s="184"/>
      <c r="AD159" s="616"/>
      <c r="AE159" s="183"/>
      <c r="AF159" s="184"/>
      <c r="AG159" s="616"/>
      <c r="AH159" s="183"/>
      <c r="AI159" s="184"/>
      <c r="AJ159" s="616"/>
      <c r="AK159" s="183"/>
      <c r="AL159" s="184"/>
      <c r="AM159" s="616"/>
      <c r="AN159" s="183"/>
      <c r="AO159" s="184"/>
      <c r="AP159" s="616"/>
      <c r="AQ159" s="183"/>
      <c r="AR159" s="184"/>
      <c r="AS159" s="616"/>
      <c r="AT159" s="183"/>
      <c r="AU159" s="184"/>
      <c r="AV159" s="616"/>
      <c r="AW159" s="183"/>
      <c r="AX159" s="184"/>
      <c r="AY159" s="616"/>
      <c r="AZ159" s="183"/>
      <c r="BA159" s="184"/>
      <c r="BB159" s="617"/>
      <c r="BC159" s="185"/>
      <c r="BD159" s="642"/>
      <c r="BE159" s="211"/>
      <c r="BF159" s="31"/>
      <c r="BG159" s="618"/>
      <c r="BH159" s="619"/>
      <c r="BI159" s="619"/>
      <c r="BJ159" s="619"/>
      <c r="BK159" s="619"/>
      <c r="BL159" s="620"/>
      <c r="BM159" s="31"/>
      <c r="BN159" s="618"/>
      <c r="BO159" s="619"/>
      <c r="BP159" s="619"/>
      <c r="BQ159" s="624"/>
      <c r="BR159" s="625"/>
      <c r="BS159" s="334"/>
      <c r="BT159" s="470"/>
      <c r="BU159" s="619"/>
      <c r="BV159" s="861"/>
      <c r="BW159" s="92"/>
      <c r="BX159" s="31"/>
      <c r="BY159" s="92"/>
      <c r="BZ159" s="92"/>
      <c r="CA159" s="92"/>
      <c r="CB159" s="92"/>
      <c r="CC159" s="92"/>
      <c r="CD159" s="92"/>
      <c r="CE159" s="92"/>
      <c r="CF159" s="92"/>
      <c r="CG159" s="92"/>
      <c r="CH159" s="92"/>
      <c r="CI159" s="92"/>
      <c r="CJ159" s="31"/>
      <c r="CK159" s="202"/>
      <c r="CM159" s="202"/>
      <c r="CO159" s="202"/>
      <c r="CQ159" s="202"/>
      <c r="CS159" s="634"/>
      <c r="CU159" s="638"/>
      <c r="CV159" s="22"/>
    </row>
    <row r="160" spans="2:100" x14ac:dyDescent="0.25">
      <c r="B160" s="600"/>
      <c r="C160" s="601"/>
      <c r="D160" s="601"/>
      <c r="E160" s="605"/>
      <c r="F160" s="603"/>
      <c r="G160" s="607"/>
      <c r="H160" s="607"/>
      <c r="I160" s="607"/>
      <c r="J160" s="610"/>
      <c r="K160" s="603"/>
      <c r="L160" s="205"/>
      <c r="M160" s="614"/>
      <c r="N160" s="180"/>
      <c r="O160" s="181"/>
      <c r="P160" s="181"/>
      <c r="Q160" s="182"/>
      <c r="R160" s="616"/>
      <c r="S160" s="183"/>
      <c r="T160" s="184"/>
      <c r="U160" s="616"/>
      <c r="V160" s="183"/>
      <c r="W160" s="184"/>
      <c r="X160" s="615"/>
      <c r="Y160" s="183"/>
      <c r="Z160" s="184"/>
      <c r="AA160" s="616"/>
      <c r="AB160" s="183"/>
      <c r="AC160" s="184"/>
      <c r="AD160" s="616"/>
      <c r="AE160" s="183"/>
      <c r="AF160" s="184"/>
      <c r="AG160" s="616"/>
      <c r="AH160" s="183"/>
      <c r="AI160" s="184"/>
      <c r="AJ160" s="616"/>
      <c r="AK160" s="183"/>
      <c r="AL160" s="184"/>
      <c r="AM160" s="616"/>
      <c r="AN160" s="183"/>
      <c r="AO160" s="184"/>
      <c r="AP160" s="616"/>
      <c r="AQ160" s="183"/>
      <c r="AR160" s="184"/>
      <c r="AS160" s="616"/>
      <c r="AT160" s="183"/>
      <c r="AU160" s="184"/>
      <c r="AV160" s="616"/>
      <c r="AW160" s="183"/>
      <c r="AX160" s="184"/>
      <c r="AY160" s="616"/>
      <c r="AZ160" s="183"/>
      <c r="BA160" s="184"/>
      <c r="BB160" s="617"/>
      <c r="BC160" s="185"/>
      <c r="BD160" s="642"/>
      <c r="BE160" s="211"/>
      <c r="BF160" s="31"/>
      <c r="BG160" s="618"/>
      <c r="BH160" s="619"/>
      <c r="BI160" s="619"/>
      <c r="BJ160" s="619"/>
      <c r="BK160" s="619"/>
      <c r="BL160" s="620"/>
      <c r="BM160" s="31"/>
      <c r="BN160" s="618"/>
      <c r="BO160" s="619"/>
      <c r="BP160" s="619"/>
      <c r="BQ160" s="624"/>
      <c r="BR160" s="625"/>
      <c r="BS160" s="334"/>
      <c r="BT160" s="470"/>
      <c r="BU160" s="619"/>
      <c r="BV160" s="861"/>
      <c r="BW160" s="92"/>
      <c r="BX160" s="31"/>
      <c r="BY160" s="92"/>
      <c r="BZ160" s="92"/>
      <c r="CA160" s="92"/>
      <c r="CB160" s="92"/>
      <c r="CC160" s="92"/>
      <c r="CD160" s="92"/>
      <c r="CE160" s="92"/>
      <c r="CF160" s="92"/>
      <c r="CG160" s="92"/>
      <c r="CH160" s="92"/>
      <c r="CI160" s="92"/>
      <c r="CJ160" s="31"/>
      <c r="CK160" s="202"/>
      <c r="CM160" s="202"/>
      <c r="CO160" s="202"/>
      <c r="CQ160" s="202"/>
      <c r="CS160" s="634"/>
      <c r="CU160" s="638"/>
      <c r="CV160" s="22"/>
    </row>
    <row r="161" spans="2:100" x14ac:dyDescent="0.25">
      <c r="B161" s="600"/>
      <c r="C161" s="601"/>
      <c r="D161" s="601"/>
      <c r="E161" s="605"/>
      <c r="F161" s="603"/>
      <c r="G161" s="607"/>
      <c r="H161" s="607"/>
      <c r="I161" s="607"/>
      <c r="J161" s="612"/>
      <c r="K161" s="603"/>
      <c r="L161" s="205"/>
      <c r="M161" s="614"/>
      <c r="N161" s="180"/>
      <c r="O161" s="181"/>
      <c r="P161" s="181"/>
      <c r="Q161" s="182"/>
      <c r="R161" s="616"/>
      <c r="S161" s="183"/>
      <c r="T161" s="184"/>
      <c r="U161" s="616"/>
      <c r="V161" s="183"/>
      <c r="W161" s="184"/>
      <c r="X161" s="615"/>
      <c r="Y161" s="183"/>
      <c r="Z161" s="184"/>
      <c r="AA161" s="616"/>
      <c r="AB161" s="183"/>
      <c r="AC161" s="184"/>
      <c r="AD161" s="616"/>
      <c r="AE161" s="183"/>
      <c r="AF161" s="184"/>
      <c r="AG161" s="616"/>
      <c r="AH161" s="183"/>
      <c r="AI161" s="184"/>
      <c r="AJ161" s="616"/>
      <c r="AK161" s="183"/>
      <c r="AL161" s="184"/>
      <c r="AM161" s="616"/>
      <c r="AN161" s="183"/>
      <c r="AO161" s="184"/>
      <c r="AP161" s="616"/>
      <c r="AQ161" s="183"/>
      <c r="AR161" s="184"/>
      <c r="AS161" s="616"/>
      <c r="AT161" s="183"/>
      <c r="AU161" s="184"/>
      <c r="AV161" s="616"/>
      <c r="AW161" s="183"/>
      <c r="AX161" s="184"/>
      <c r="AY161" s="616"/>
      <c r="AZ161" s="183"/>
      <c r="BA161" s="184"/>
      <c r="BB161" s="617"/>
      <c r="BC161" s="185"/>
      <c r="BD161" s="642"/>
      <c r="BE161" s="211"/>
      <c r="BF161" s="31"/>
      <c r="BG161" s="618"/>
      <c r="BH161" s="619"/>
      <c r="BI161" s="619"/>
      <c r="BJ161" s="619"/>
      <c r="BK161" s="619"/>
      <c r="BL161" s="620"/>
      <c r="BM161" s="31"/>
      <c r="BN161" s="618"/>
      <c r="BO161" s="619"/>
      <c r="BP161" s="619"/>
      <c r="BQ161" s="624"/>
      <c r="BR161" s="625"/>
      <c r="BS161" s="334"/>
      <c r="BT161" s="470"/>
      <c r="BU161" s="619"/>
      <c r="BV161" s="861"/>
      <c r="BW161" s="92"/>
      <c r="BX161" s="31"/>
      <c r="BY161" s="92"/>
      <c r="BZ161" s="92"/>
      <c r="CA161" s="92"/>
      <c r="CB161" s="92"/>
      <c r="CC161" s="92"/>
      <c r="CD161" s="92"/>
      <c r="CE161" s="92"/>
      <c r="CF161" s="92"/>
      <c r="CG161" s="92"/>
      <c r="CH161" s="92"/>
      <c r="CI161" s="92"/>
      <c r="CJ161" s="31"/>
      <c r="CK161" s="202"/>
      <c r="CM161" s="202"/>
      <c r="CO161" s="202"/>
      <c r="CQ161" s="202"/>
      <c r="CS161" s="634"/>
      <c r="CU161" s="638"/>
      <c r="CV161" s="22"/>
    </row>
    <row r="162" spans="2:100" x14ac:dyDescent="0.25">
      <c r="B162" s="600"/>
      <c r="C162" s="601"/>
      <c r="D162" s="601"/>
      <c r="E162" s="605"/>
      <c r="F162" s="603"/>
      <c r="G162" s="607"/>
      <c r="H162" s="607"/>
      <c r="I162" s="607"/>
      <c r="J162" s="612"/>
      <c r="K162" s="603"/>
      <c r="L162" s="205"/>
      <c r="M162" s="614"/>
      <c r="N162" s="180"/>
      <c r="O162" s="181"/>
      <c r="P162" s="181"/>
      <c r="Q162" s="182"/>
      <c r="R162" s="616"/>
      <c r="S162" s="183"/>
      <c r="T162" s="184"/>
      <c r="U162" s="616"/>
      <c r="V162" s="183"/>
      <c r="W162" s="184"/>
      <c r="X162" s="615"/>
      <c r="Y162" s="183"/>
      <c r="Z162" s="184"/>
      <c r="AA162" s="616"/>
      <c r="AB162" s="183"/>
      <c r="AC162" s="184"/>
      <c r="AD162" s="616"/>
      <c r="AE162" s="183"/>
      <c r="AF162" s="184"/>
      <c r="AG162" s="616"/>
      <c r="AH162" s="183"/>
      <c r="AI162" s="184"/>
      <c r="AJ162" s="616"/>
      <c r="AK162" s="183"/>
      <c r="AL162" s="184"/>
      <c r="AM162" s="616"/>
      <c r="AN162" s="183"/>
      <c r="AO162" s="184"/>
      <c r="AP162" s="616"/>
      <c r="AQ162" s="183"/>
      <c r="AR162" s="184"/>
      <c r="AS162" s="616"/>
      <c r="AT162" s="183"/>
      <c r="AU162" s="184"/>
      <c r="AV162" s="616"/>
      <c r="AW162" s="183"/>
      <c r="AX162" s="184"/>
      <c r="AY162" s="616"/>
      <c r="AZ162" s="183"/>
      <c r="BA162" s="184"/>
      <c r="BB162" s="617"/>
      <c r="BC162" s="185"/>
      <c r="BD162" s="642"/>
      <c r="BE162" s="211"/>
      <c r="BF162" s="31"/>
      <c r="BG162" s="618"/>
      <c r="BH162" s="619"/>
      <c r="BI162" s="619"/>
      <c r="BJ162" s="619"/>
      <c r="BK162" s="619"/>
      <c r="BL162" s="620"/>
      <c r="BM162" s="31"/>
      <c r="BN162" s="618"/>
      <c r="BO162" s="619"/>
      <c r="BP162" s="619"/>
      <c r="BQ162" s="624"/>
      <c r="BR162" s="625"/>
      <c r="BS162" s="334"/>
      <c r="BT162" s="470"/>
      <c r="BU162" s="619"/>
      <c r="BV162" s="861"/>
      <c r="BW162" s="92"/>
      <c r="BX162" s="31"/>
      <c r="BY162" s="92"/>
      <c r="BZ162" s="92"/>
      <c r="CA162" s="92"/>
      <c r="CB162" s="92"/>
      <c r="CC162" s="92"/>
      <c r="CD162" s="92"/>
      <c r="CE162" s="92"/>
      <c r="CF162" s="92"/>
      <c r="CG162" s="92"/>
      <c r="CH162" s="92"/>
      <c r="CI162" s="92"/>
      <c r="CJ162" s="31"/>
      <c r="CK162" s="202"/>
      <c r="CM162" s="202"/>
      <c r="CO162" s="202"/>
      <c r="CQ162" s="202"/>
      <c r="CS162" s="634"/>
      <c r="CU162" s="638"/>
      <c r="CV162" s="22"/>
    </row>
    <row r="163" spans="2:100" x14ac:dyDescent="0.25">
      <c r="B163" s="600"/>
      <c r="C163" s="601"/>
      <c r="D163" s="601"/>
      <c r="E163" s="605"/>
      <c r="F163" s="603"/>
      <c r="G163" s="607"/>
      <c r="H163" s="607"/>
      <c r="I163" s="607"/>
      <c r="J163" s="612"/>
      <c r="K163" s="603"/>
      <c r="L163" s="205"/>
      <c r="M163" s="614"/>
      <c r="N163" s="180"/>
      <c r="O163" s="181"/>
      <c r="P163" s="181"/>
      <c r="Q163" s="182"/>
      <c r="R163" s="616"/>
      <c r="S163" s="183"/>
      <c r="T163" s="184"/>
      <c r="U163" s="616"/>
      <c r="V163" s="183"/>
      <c r="W163" s="184"/>
      <c r="X163" s="615"/>
      <c r="Y163" s="183"/>
      <c r="Z163" s="184"/>
      <c r="AA163" s="616"/>
      <c r="AB163" s="183"/>
      <c r="AC163" s="184"/>
      <c r="AD163" s="616"/>
      <c r="AE163" s="183"/>
      <c r="AF163" s="184"/>
      <c r="AG163" s="616"/>
      <c r="AH163" s="183"/>
      <c r="AI163" s="184"/>
      <c r="AJ163" s="616"/>
      <c r="AK163" s="183"/>
      <c r="AL163" s="184"/>
      <c r="AM163" s="616"/>
      <c r="AN163" s="183"/>
      <c r="AO163" s="184"/>
      <c r="AP163" s="616"/>
      <c r="AQ163" s="183"/>
      <c r="AR163" s="184"/>
      <c r="AS163" s="616"/>
      <c r="AT163" s="183"/>
      <c r="AU163" s="184"/>
      <c r="AV163" s="616"/>
      <c r="AW163" s="183"/>
      <c r="AX163" s="184"/>
      <c r="AY163" s="616"/>
      <c r="AZ163" s="183"/>
      <c r="BA163" s="184"/>
      <c r="BB163" s="617"/>
      <c r="BC163" s="185"/>
      <c r="BD163" s="642"/>
      <c r="BE163" s="211"/>
      <c r="BF163" s="31"/>
      <c r="BG163" s="618"/>
      <c r="BH163" s="619"/>
      <c r="BI163" s="619"/>
      <c r="BJ163" s="619"/>
      <c r="BK163" s="619"/>
      <c r="BL163" s="620"/>
      <c r="BM163" s="31"/>
      <c r="BN163" s="618"/>
      <c r="BO163" s="619"/>
      <c r="BP163" s="619"/>
      <c r="BQ163" s="624"/>
      <c r="BR163" s="625"/>
      <c r="BS163" s="334"/>
      <c r="BT163" s="470"/>
      <c r="BU163" s="619"/>
      <c r="BV163" s="861"/>
      <c r="BW163" s="92"/>
      <c r="BX163" s="31"/>
      <c r="BY163" s="92"/>
      <c r="BZ163" s="92"/>
      <c r="CA163" s="92"/>
      <c r="CB163" s="92"/>
      <c r="CC163" s="92"/>
      <c r="CD163" s="92"/>
      <c r="CE163" s="92"/>
      <c r="CF163" s="92"/>
      <c r="CG163" s="92"/>
      <c r="CH163" s="92"/>
      <c r="CI163" s="92"/>
      <c r="CJ163" s="31"/>
      <c r="CK163" s="202"/>
      <c r="CM163" s="202"/>
      <c r="CO163" s="202"/>
      <c r="CQ163" s="202"/>
      <c r="CS163" s="634"/>
      <c r="CU163" s="638"/>
      <c r="CV163" s="22"/>
    </row>
    <row r="164" spans="2:100" x14ac:dyDescent="0.25">
      <c r="B164" s="600"/>
      <c r="C164" s="601"/>
      <c r="D164" s="601"/>
      <c r="E164" s="605"/>
      <c r="F164" s="603"/>
      <c r="G164" s="607"/>
      <c r="H164" s="607"/>
      <c r="I164" s="607"/>
      <c r="J164" s="612"/>
      <c r="K164" s="603"/>
      <c r="L164" s="205"/>
      <c r="M164" s="614"/>
      <c r="N164" s="180"/>
      <c r="O164" s="181"/>
      <c r="P164" s="181"/>
      <c r="Q164" s="182"/>
      <c r="R164" s="616"/>
      <c r="S164" s="183"/>
      <c r="T164" s="184"/>
      <c r="U164" s="616"/>
      <c r="V164" s="183"/>
      <c r="W164" s="184"/>
      <c r="X164" s="615"/>
      <c r="Y164" s="183"/>
      <c r="Z164" s="184"/>
      <c r="AA164" s="616"/>
      <c r="AB164" s="183"/>
      <c r="AC164" s="184"/>
      <c r="AD164" s="616"/>
      <c r="AE164" s="183"/>
      <c r="AF164" s="184"/>
      <c r="AG164" s="616"/>
      <c r="AH164" s="183"/>
      <c r="AI164" s="184"/>
      <c r="AJ164" s="616"/>
      <c r="AK164" s="183"/>
      <c r="AL164" s="184"/>
      <c r="AM164" s="616"/>
      <c r="AN164" s="183"/>
      <c r="AO164" s="184"/>
      <c r="AP164" s="616"/>
      <c r="AQ164" s="183"/>
      <c r="AR164" s="184"/>
      <c r="AS164" s="616"/>
      <c r="AT164" s="183"/>
      <c r="AU164" s="184"/>
      <c r="AV164" s="616"/>
      <c r="AW164" s="183"/>
      <c r="AX164" s="184"/>
      <c r="AY164" s="616"/>
      <c r="AZ164" s="183"/>
      <c r="BA164" s="184"/>
      <c r="BB164" s="617"/>
      <c r="BC164" s="185"/>
      <c r="BD164" s="642"/>
      <c r="BE164" s="211"/>
      <c r="BF164" s="31"/>
      <c r="BG164" s="618"/>
      <c r="BH164" s="619"/>
      <c r="BI164" s="619"/>
      <c r="BJ164" s="619"/>
      <c r="BK164" s="619"/>
      <c r="BL164" s="620"/>
      <c r="BM164" s="31"/>
      <c r="BN164" s="618"/>
      <c r="BO164" s="619"/>
      <c r="BP164" s="619"/>
      <c r="BQ164" s="624"/>
      <c r="BR164" s="625"/>
      <c r="BS164" s="334"/>
      <c r="BT164" s="470"/>
      <c r="BU164" s="619"/>
      <c r="BV164" s="861"/>
      <c r="BW164" s="92"/>
      <c r="BX164" s="31"/>
      <c r="BY164" s="92"/>
      <c r="BZ164" s="92"/>
      <c r="CA164" s="92"/>
      <c r="CB164" s="92"/>
      <c r="CC164" s="92"/>
      <c r="CD164" s="92"/>
      <c r="CE164" s="92"/>
      <c r="CF164" s="92"/>
      <c r="CG164" s="92"/>
      <c r="CH164" s="92"/>
      <c r="CI164" s="92"/>
      <c r="CJ164" s="31"/>
      <c r="CK164" s="202"/>
      <c r="CM164" s="202"/>
      <c r="CO164" s="202"/>
      <c r="CQ164" s="202"/>
      <c r="CS164" s="634"/>
      <c r="CU164" s="638"/>
      <c r="CV164" s="22"/>
    </row>
    <row r="165" spans="2:100" ht="15.75" thickBot="1" x14ac:dyDescent="0.3">
      <c r="B165" s="600"/>
      <c r="C165" s="601"/>
      <c r="D165" s="601"/>
      <c r="E165" s="605"/>
      <c r="F165" s="603"/>
      <c r="G165" s="607"/>
      <c r="H165" s="607"/>
      <c r="I165" s="607"/>
      <c r="J165" s="612"/>
      <c r="K165" s="603"/>
      <c r="L165" s="205"/>
      <c r="M165" s="614"/>
      <c r="N165" s="180"/>
      <c r="O165" s="181"/>
      <c r="P165" s="181"/>
      <c r="Q165" s="182"/>
      <c r="R165" s="616"/>
      <c r="S165" s="183"/>
      <c r="T165" s="184"/>
      <c r="U165" s="616"/>
      <c r="V165" s="183"/>
      <c r="W165" s="184"/>
      <c r="X165" s="615"/>
      <c r="Y165" s="183"/>
      <c r="Z165" s="184"/>
      <c r="AA165" s="616"/>
      <c r="AB165" s="183"/>
      <c r="AC165" s="184"/>
      <c r="AD165" s="616"/>
      <c r="AE165" s="183"/>
      <c r="AF165" s="184"/>
      <c r="AG165" s="616"/>
      <c r="AH165" s="183"/>
      <c r="AI165" s="184"/>
      <c r="AJ165" s="616"/>
      <c r="AK165" s="183"/>
      <c r="AL165" s="184"/>
      <c r="AM165" s="616"/>
      <c r="AN165" s="183"/>
      <c r="AO165" s="184"/>
      <c r="AP165" s="616"/>
      <c r="AQ165" s="183"/>
      <c r="AR165" s="184"/>
      <c r="AS165" s="616"/>
      <c r="AT165" s="183"/>
      <c r="AU165" s="184"/>
      <c r="AV165" s="616"/>
      <c r="AW165" s="183"/>
      <c r="AX165" s="184"/>
      <c r="AY165" s="616"/>
      <c r="AZ165" s="183"/>
      <c r="BA165" s="184"/>
      <c r="BB165" s="617"/>
      <c r="BC165" s="185"/>
      <c r="BD165" s="642"/>
      <c r="BE165" s="211"/>
      <c r="BF165" s="31"/>
      <c r="BG165" s="621"/>
      <c r="BH165" s="622"/>
      <c r="BI165" s="622"/>
      <c r="BJ165" s="622"/>
      <c r="BK165" s="622"/>
      <c r="BL165" s="623"/>
      <c r="BM165" s="31"/>
      <c r="BN165" s="621"/>
      <c r="BO165" s="622"/>
      <c r="BP165" s="622"/>
      <c r="BQ165" s="626"/>
      <c r="BR165" s="627"/>
      <c r="BS165" s="334"/>
      <c r="BT165" s="470"/>
      <c r="BU165" s="619"/>
      <c r="BV165" s="861"/>
      <c r="BW165" s="92"/>
      <c r="BX165" s="31"/>
      <c r="BY165" s="92"/>
      <c r="BZ165" s="92"/>
      <c r="CA165" s="92"/>
      <c r="CB165" s="92"/>
      <c r="CC165" s="92"/>
      <c r="CD165" s="92"/>
      <c r="CE165" s="92"/>
      <c r="CF165" s="92"/>
      <c r="CG165" s="92"/>
      <c r="CH165" s="92"/>
      <c r="CI165" s="92"/>
      <c r="CJ165" s="31"/>
      <c r="CK165" s="202"/>
      <c r="CM165" s="202"/>
      <c r="CO165" s="202"/>
      <c r="CQ165" s="202"/>
      <c r="CS165" s="635"/>
      <c r="CU165" s="639"/>
      <c r="CV165" s="22"/>
    </row>
    <row r="166" spans="2:100" x14ac:dyDescent="0.25">
      <c r="CK166" s="26"/>
      <c r="CL166" s="26"/>
      <c r="CM166" s="26"/>
      <c r="CN166" s="26"/>
      <c r="CO166" s="26"/>
      <c r="CP166" s="26"/>
      <c r="CQ166" s="26"/>
      <c r="CR166" s="26"/>
      <c r="CV166" s="22"/>
    </row>
    <row r="167" spans="2:100" x14ac:dyDescent="0.25">
      <c r="T167" s="31"/>
      <c r="U167" s="31"/>
      <c r="V167" s="31"/>
      <c r="W167" s="31"/>
      <c r="X167" s="31"/>
      <c r="Y167" s="31"/>
      <c r="Z167" s="31"/>
      <c r="AA167" s="31"/>
      <c r="AB167" s="31"/>
      <c r="AC167" s="31"/>
      <c r="AD167" s="31"/>
      <c r="AE167" s="31"/>
      <c r="AF167" s="31"/>
      <c r="AG167" s="31"/>
      <c r="AH167" s="31"/>
      <c r="AI167" s="31"/>
      <c r="AJ167" s="31"/>
      <c r="AK167" s="31"/>
      <c r="AL167" s="31"/>
      <c r="AM167" s="31"/>
      <c r="AN167" s="31"/>
      <c r="AO167" s="31"/>
      <c r="AP167" s="31"/>
      <c r="AQ167" s="31"/>
      <c r="AR167" s="31"/>
      <c r="AS167" s="31"/>
      <c r="AT167" s="31"/>
      <c r="AU167" s="31"/>
      <c r="AV167" s="31"/>
      <c r="AW167" s="31"/>
      <c r="AX167" s="31"/>
      <c r="AY167" s="31"/>
      <c r="AZ167" s="31"/>
      <c r="BA167" s="31"/>
      <c r="BB167" s="31"/>
      <c r="BQ167" s="31"/>
      <c r="BR167" s="31"/>
      <c r="CI167" s="33"/>
      <c r="CJ167" s="33"/>
      <c r="CK167" s="108"/>
      <c r="CL167" s="109"/>
      <c r="CM167" s="108"/>
      <c r="CN167" s="109"/>
      <c r="CO167" s="108"/>
      <c r="CP167" s="109"/>
      <c r="CQ167" s="108"/>
      <c r="CR167" s="109"/>
      <c r="CV167" s="22"/>
    </row>
    <row r="168" spans="2:100" ht="16.5" hidden="1" thickBot="1" x14ac:dyDescent="0.3">
      <c r="E168" s="34"/>
      <c r="F168" s="35"/>
      <c r="T168" s="31"/>
      <c r="U168" s="31"/>
      <c r="V168" s="31"/>
      <c r="W168" s="31"/>
      <c r="X168" s="31"/>
      <c r="Y168" s="31"/>
      <c r="Z168" s="31"/>
      <c r="AA168" s="31"/>
      <c r="AB168" s="31"/>
      <c r="AC168" s="31"/>
      <c r="AD168" s="31"/>
      <c r="AE168" s="31"/>
      <c r="AF168" s="31"/>
      <c r="AG168" s="31"/>
      <c r="AH168" s="31"/>
      <c r="AI168" s="31"/>
      <c r="AJ168" s="31"/>
      <c r="AK168" s="31"/>
      <c r="AL168" s="31"/>
      <c r="AM168" s="31"/>
      <c r="AN168" s="31"/>
      <c r="AO168" s="31"/>
      <c r="AP168" s="31"/>
      <c r="AQ168" s="31"/>
      <c r="AR168" s="31"/>
      <c r="AS168" s="31"/>
      <c r="AT168" s="31"/>
      <c r="AU168" s="31"/>
      <c r="AV168" s="31"/>
      <c r="AW168" s="31"/>
      <c r="AX168" s="31"/>
      <c r="AY168" s="31"/>
      <c r="AZ168" s="31"/>
      <c r="BA168" s="31"/>
      <c r="BB168" s="31"/>
      <c r="BQ168" s="31"/>
      <c r="BR168" s="31"/>
      <c r="CI168" s="33"/>
      <c r="CJ168" s="33"/>
      <c r="CK168" s="108"/>
      <c r="CL168" s="109"/>
      <c r="CM168" s="108"/>
      <c r="CN168" s="109"/>
      <c r="CO168" s="108"/>
      <c r="CP168" s="109"/>
      <c r="CQ168" s="108"/>
      <c r="CR168" s="109"/>
      <c r="CV168" s="22"/>
    </row>
    <row r="169" spans="2:100" ht="18" hidden="1" customHeight="1" x14ac:dyDescent="0.25">
      <c r="E169" s="36"/>
      <c r="F169" s="37"/>
      <c r="T169" s="31"/>
      <c r="U169" s="31"/>
      <c r="V169" s="31"/>
      <c r="W169" s="31"/>
      <c r="X169" s="31"/>
      <c r="Y169" s="31"/>
      <c r="Z169" s="31"/>
      <c r="AA169" s="31"/>
      <c r="AB169" s="31"/>
      <c r="AC169" s="31"/>
      <c r="AD169" s="31"/>
      <c r="AE169" s="31"/>
      <c r="AF169" s="31"/>
      <c r="AG169" s="31"/>
      <c r="AH169" s="31"/>
      <c r="AI169" s="31"/>
      <c r="AJ169" s="31"/>
      <c r="AK169" s="31"/>
      <c r="AL169" s="31"/>
      <c r="AM169" s="31"/>
      <c r="AN169" s="31"/>
      <c r="AO169" s="31"/>
      <c r="AP169" s="31"/>
      <c r="AQ169" s="31"/>
      <c r="AR169" s="31"/>
      <c r="AS169" s="31"/>
      <c r="AT169" s="31"/>
      <c r="AU169" s="31"/>
      <c r="AV169" s="31"/>
      <c r="AW169" s="31"/>
      <c r="AX169" s="31"/>
      <c r="AY169" s="31"/>
      <c r="AZ169" s="31"/>
      <c r="BA169" s="31"/>
      <c r="BB169" s="31"/>
      <c r="BQ169" s="31"/>
      <c r="BR169" s="31"/>
      <c r="CI169" s="33"/>
      <c r="CJ169" s="33"/>
      <c r="CK169" s="108"/>
      <c r="CL169" s="109"/>
      <c r="CM169" s="108"/>
      <c r="CN169" s="109"/>
      <c r="CO169" s="108"/>
      <c r="CP169" s="109"/>
      <c r="CQ169" s="108"/>
      <c r="CR169" s="109"/>
      <c r="CV169" s="22"/>
    </row>
    <row r="170" spans="2:100" ht="18" hidden="1" customHeight="1" x14ac:dyDescent="0.25">
      <c r="E170" s="38"/>
      <c r="F170" s="39"/>
      <c r="T170" s="31"/>
      <c r="U170" s="31"/>
      <c r="V170" s="31"/>
      <c r="W170" s="31"/>
      <c r="X170" s="31"/>
      <c r="Y170" s="31"/>
      <c r="Z170" s="31"/>
      <c r="AA170" s="31"/>
      <c r="AB170" s="31"/>
      <c r="AC170" s="31"/>
      <c r="AD170" s="31"/>
      <c r="AE170" s="31"/>
      <c r="AF170" s="31"/>
      <c r="AG170" s="31"/>
      <c r="AH170" s="31"/>
      <c r="AI170" s="31"/>
      <c r="AJ170" s="31"/>
      <c r="AK170" s="31"/>
      <c r="AL170" s="31"/>
      <c r="AM170" s="31"/>
      <c r="AN170" s="31"/>
      <c r="AO170" s="31"/>
      <c r="AP170" s="31"/>
      <c r="AQ170" s="31"/>
      <c r="AR170" s="31"/>
      <c r="AS170" s="31"/>
      <c r="AT170" s="31"/>
      <c r="AU170" s="31"/>
      <c r="AV170" s="31"/>
      <c r="AW170" s="31"/>
      <c r="AX170" s="31"/>
      <c r="AY170" s="31"/>
      <c r="AZ170" s="31"/>
      <c r="BA170" s="31"/>
      <c r="BB170" s="31"/>
      <c r="BQ170" s="31"/>
      <c r="BR170" s="31"/>
      <c r="CI170" s="33"/>
      <c r="CJ170" s="33"/>
      <c r="CK170" s="108"/>
      <c r="CL170" s="109"/>
      <c r="CM170" s="108"/>
      <c r="CN170" s="109"/>
      <c r="CO170" s="108"/>
      <c r="CP170" s="109"/>
      <c r="CQ170" s="108"/>
      <c r="CR170" s="109"/>
      <c r="CV170" s="22"/>
    </row>
    <row r="171" spans="2:100" ht="18" hidden="1" customHeight="1" x14ac:dyDescent="0.25">
      <c r="E171" s="38"/>
      <c r="F171" s="39"/>
      <c r="G171" s="40"/>
      <c r="H171" s="40"/>
      <c r="I171" s="40"/>
      <c r="T171" s="31"/>
      <c r="U171" s="31"/>
      <c r="V171" s="31"/>
      <c r="W171" s="31"/>
      <c r="X171" s="31"/>
      <c r="Y171" s="31"/>
      <c r="Z171" s="31"/>
      <c r="AA171" s="31"/>
      <c r="AB171" s="31"/>
      <c r="AC171" s="31"/>
      <c r="AD171" s="31"/>
      <c r="AE171" s="31"/>
      <c r="AF171" s="31"/>
      <c r="AG171" s="31"/>
      <c r="AH171" s="31"/>
      <c r="AI171" s="31"/>
      <c r="AJ171" s="31"/>
      <c r="AK171" s="31"/>
      <c r="AL171" s="31"/>
      <c r="AM171" s="31"/>
      <c r="AN171" s="31"/>
      <c r="AO171" s="31"/>
      <c r="AP171" s="31"/>
      <c r="AQ171" s="31"/>
      <c r="AR171" s="31"/>
      <c r="AS171" s="31"/>
      <c r="AT171" s="31"/>
      <c r="AU171" s="31"/>
      <c r="AV171" s="31"/>
      <c r="AW171" s="31"/>
      <c r="AX171" s="31"/>
      <c r="AY171" s="31"/>
      <c r="AZ171" s="31"/>
      <c r="BA171" s="31"/>
      <c r="BB171" s="31"/>
      <c r="BQ171" s="31"/>
      <c r="BR171" s="31"/>
      <c r="CI171" s="33"/>
      <c r="CJ171" s="33"/>
      <c r="CK171" s="108"/>
      <c r="CL171" s="109"/>
      <c r="CM171" s="108"/>
      <c r="CN171" s="109"/>
      <c r="CO171" s="108"/>
      <c r="CP171" s="109"/>
      <c r="CQ171" s="108"/>
      <c r="CR171" s="109"/>
      <c r="CV171" s="22"/>
    </row>
    <row r="172" spans="2:100" ht="18" hidden="1" customHeight="1" x14ac:dyDescent="0.25">
      <c r="E172" s="41"/>
      <c r="F172" s="42"/>
      <c r="T172" s="31"/>
      <c r="U172" s="31"/>
      <c r="V172" s="31"/>
      <c r="W172" s="31"/>
      <c r="X172" s="31"/>
      <c r="Y172" s="31"/>
      <c r="Z172" s="31"/>
      <c r="AA172" s="31"/>
      <c r="AB172" s="31"/>
      <c r="AC172" s="31"/>
      <c r="AD172" s="31"/>
      <c r="AE172" s="31"/>
      <c r="AF172" s="31"/>
      <c r="AG172" s="31"/>
      <c r="AH172" s="31"/>
      <c r="AI172" s="31"/>
      <c r="AJ172" s="31"/>
      <c r="AK172" s="31"/>
      <c r="AL172" s="31"/>
      <c r="AM172" s="31"/>
      <c r="AN172" s="31"/>
      <c r="AO172" s="31"/>
      <c r="AP172" s="31"/>
      <c r="AQ172" s="31"/>
      <c r="AR172" s="31"/>
      <c r="AS172" s="31"/>
      <c r="AT172" s="31"/>
      <c r="AU172" s="31"/>
      <c r="AV172" s="31"/>
      <c r="AW172" s="31"/>
      <c r="AX172" s="31"/>
      <c r="AY172" s="31"/>
      <c r="AZ172" s="31"/>
      <c r="BA172" s="31"/>
      <c r="BB172" s="31"/>
      <c r="BQ172" s="31"/>
      <c r="BR172" s="31"/>
      <c r="CI172" s="33"/>
      <c r="CJ172" s="33"/>
      <c r="CK172" s="108"/>
      <c r="CL172" s="109"/>
      <c r="CM172" s="108"/>
      <c r="CN172" s="109"/>
      <c r="CO172" s="108"/>
      <c r="CP172" s="109"/>
      <c r="CQ172" s="108"/>
      <c r="CR172" s="109"/>
      <c r="CV172" s="22"/>
    </row>
    <row r="173" spans="2:100" ht="15.75" hidden="1" thickBot="1" x14ac:dyDescent="0.3">
      <c r="E173" s="43"/>
      <c r="F173" s="44"/>
      <c r="T173" s="31"/>
      <c r="U173" s="31"/>
      <c r="V173" s="31"/>
      <c r="W173" s="31"/>
      <c r="X173" s="31"/>
      <c r="Y173" s="31"/>
      <c r="Z173" s="31"/>
      <c r="AA173" s="31"/>
      <c r="AB173" s="31"/>
      <c r="AC173" s="31"/>
      <c r="AD173" s="31"/>
      <c r="AE173" s="31"/>
      <c r="AF173" s="31"/>
      <c r="AG173" s="31"/>
      <c r="AH173" s="31"/>
      <c r="AI173" s="31"/>
      <c r="AJ173" s="31"/>
      <c r="AK173" s="31"/>
      <c r="AL173" s="31"/>
      <c r="AM173" s="31"/>
      <c r="AN173" s="31"/>
      <c r="AO173" s="31"/>
      <c r="AP173" s="31"/>
      <c r="AQ173" s="31"/>
      <c r="AR173" s="31"/>
      <c r="AS173" s="31"/>
      <c r="AT173" s="31"/>
      <c r="AU173" s="31"/>
      <c r="AV173" s="31"/>
      <c r="AW173" s="31"/>
      <c r="AX173" s="31"/>
      <c r="AY173" s="31"/>
      <c r="AZ173" s="31"/>
      <c r="BA173" s="31"/>
      <c r="BB173" s="31"/>
      <c r="CI173" s="33"/>
      <c r="CJ173" s="33"/>
      <c r="CK173" s="108"/>
      <c r="CL173" s="109"/>
      <c r="CM173" s="108"/>
      <c r="CN173" s="109"/>
      <c r="CO173" s="108"/>
      <c r="CP173" s="109"/>
      <c r="CQ173" s="108"/>
      <c r="CR173" s="109"/>
      <c r="CV173" s="22"/>
    </row>
    <row r="174" spans="2:100" x14ac:dyDescent="0.25">
      <c r="T174" s="31"/>
      <c r="U174" s="31"/>
      <c r="V174" s="31"/>
      <c r="W174" s="31"/>
      <c r="X174" s="31"/>
      <c r="Y174" s="31"/>
      <c r="Z174" s="31"/>
      <c r="AA174" s="31"/>
      <c r="AB174" s="31"/>
      <c r="AC174" s="31"/>
      <c r="AD174" s="31"/>
      <c r="AE174" s="31"/>
      <c r="AF174" s="31"/>
      <c r="AG174" s="31"/>
      <c r="AH174" s="31"/>
      <c r="AI174" s="31"/>
      <c r="AJ174" s="31"/>
      <c r="AK174" s="31"/>
      <c r="AL174" s="31"/>
      <c r="AM174" s="31"/>
      <c r="AN174" s="31"/>
      <c r="AO174" s="31"/>
      <c r="AP174" s="31"/>
      <c r="AQ174" s="31"/>
      <c r="AR174" s="31"/>
      <c r="AS174" s="31"/>
      <c r="AT174" s="31"/>
      <c r="AU174" s="31"/>
      <c r="AV174" s="31"/>
      <c r="AW174" s="31"/>
      <c r="AX174" s="31"/>
      <c r="AY174" s="31"/>
      <c r="AZ174" s="31"/>
      <c r="BA174" s="31"/>
      <c r="BB174" s="31"/>
      <c r="CI174" s="33"/>
      <c r="CJ174" s="33"/>
      <c r="CK174" s="108"/>
      <c r="CL174" s="109"/>
      <c r="CM174" s="108"/>
      <c r="CN174" s="109"/>
      <c r="CO174" s="108"/>
      <c r="CP174" s="109"/>
      <c r="CQ174" s="108"/>
      <c r="CR174" s="109"/>
      <c r="CV174" s="22"/>
    </row>
    <row r="175" spans="2:100" x14ac:dyDescent="0.25">
      <c r="T175" s="31"/>
      <c r="U175" s="31"/>
      <c r="V175" s="31"/>
      <c r="W175" s="31"/>
      <c r="X175" s="31"/>
      <c r="Y175" s="31"/>
      <c r="Z175" s="31"/>
      <c r="AA175" s="31"/>
      <c r="AB175" s="31"/>
      <c r="AC175" s="31"/>
      <c r="AD175" s="31"/>
      <c r="AE175" s="31"/>
      <c r="AF175" s="31"/>
      <c r="AG175" s="31"/>
      <c r="AH175" s="31"/>
      <c r="AI175" s="31"/>
      <c r="AJ175" s="31"/>
      <c r="AK175" s="31"/>
      <c r="AL175" s="31"/>
      <c r="AM175" s="31"/>
      <c r="AN175" s="31"/>
      <c r="AO175" s="31"/>
      <c r="AP175" s="31"/>
      <c r="AQ175" s="31"/>
      <c r="AR175" s="31"/>
      <c r="AS175" s="31"/>
      <c r="AT175" s="31"/>
      <c r="AU175" s="31"/>
      <c r="AV175" s="31"/>
      <c r="AW175" s="31"/>
      <c r="AX175" s="31"/>
      <c r="AY175" s="31"/>
      <c r="AZ175" s="31"/>
      <c r="BA175" s="31"/>
      <c r="BB175" s="31"/>
      <c r="CK175" s="26"/>
      <c r="CL175" s="26"/>
      <c r="CM175" s="26"/>
      <c r="CN175" s="26"/>
      <c r="CO175" s="26"/>
      <c r="CP175" s="26"/>
      <c r="CQ175" s="26"/>
      <c r="CR175" s="26"/>
      <c r="CV175" s="22"/>
    </row>
  </sheetData>
  <sheetProtection algorithmName="SHA-512" hashValue="6Utn6SUjfz4FH/QQSpYaKDsIv8rGAIYGcGl5AOTPJMqU5qOsGloCu6EIGxdaoJaPixFEMT6ag6otTRZGhGdfBw==" saltValue="o1sXXNbEoGa1oejOdeQVeQ==" spinCount="100000" sheet="1" sort="0"/>
  <mergeCells count="16">
    <mergeCell ref="C3:D3"/>
    <mergeCell ref="C4:D4"/>
    <mergeCell ref="C5:D5"/>
    <mergeCell ref="C6:D6"/>
    <mergeCell ref="C7:D7"/>
    <mergeCell ref="CS27:CS28"/>
    <mergeCell ref="CU27:CU28"/>
    <mergeCell ref="BY26:CI26"/>
    <mergeCell ref="C13:D13"/>
    <mergeCell ref="C8:D8"/>
    <mergeCell ref="C9:D9"/>
    <mergeCell ref="C10:D10"/>
    <mergeCell ref="C11:D11"/>
    <mergeCell ref="C12:D12"/>
    <mergeCell ref="BG26:BL26"/>
    <mergeCell ref="BN26:BR26"/>
  </mergeCells>
  <phoneticPr fontId="7" type="noConversion"/>
  <conditionalFormatting sqref="M29:M165">
    <cfRule type="containsBlanks" dxfId="132" priority="101">
      <formula>LEN(TRIM(M29))=0</formula>
    </cfRule>
  </conditionalFormatting>
  <conditionalFormatting sqref="T29:T165">
    <cfRule type="expression" dxfId="131" priority="105">
      <formula>"Wenn+$V$26="""""</formula>
    </cfRule>
    <cfRule type="expression" dxfId="130" priority="106">
      <formula>"Wenn+$V$26="""""</formula>
    </cfRule>
  </conditionalFormatting>
  <conditionalFormatting sqref="W29:W165">
    <cfRule type="expression" dxfId="129" priority="25">
      <formula>"Wenn+$V$26="""""</formula>
    </cfRule>
    <cfRule type="expression" dxfId="128" priority="26">
      <formula>"Wenn+$V$26="""""</formula>
    </cfRule>
  </conditionalFormatting>
  <conditionalFormatting sqref="Z29:Z165">
    <cfRule type="expression" dxfId="127" priority="23">
      <formula>"Wenn+$V$26="""""</formula>
    </cfRule>
    <cfRule type="expression" dxfId="126" priority="24">
      <formula>"Wenn+$V$26="""""</formula>
    </cfRule>
  </conditionalFormatting>
  <conditionalFormatting sqref="AC29:AC165">
    <cfRule type="expression" dxfId="125" priority="21">
      <formula>"Wenn+$V$26="""""</formula>
    </cfRule>
    <cfRule type="expression" dxfId="124" priority="22">
      <formula>"Wenn+$V$26="""""</formula>
    </cfRule>
  </conditionalFormatting>
  <conditionalFormatting sqref="AF29:AF165">
    <cfRule type="expression" dxfId="123" priority="19">
      <formula>"Wenn+$V$26="""""</formula>
    </cfRule>
    <cfRule type="expression" dxfId="122" priority="20">
      <formula>"Wenn+$V$26="""""</formula>
    </cfRule>
  </conditionalFormatting>
  <conditionalFormatting sqref="AI29:AI165">
    <cfRule type="expression" dxfId="121" priority="17">
      <formula>"Wenn+$V$26="""""</formula>
    </cfRule>
    <cfRule type="expression" dxfId="120" priority="18">
      <formula>"Wenn+$V$26="""""</formula>
    </cfRule>
  </conditionalFormatting>
  <conditionalFormatting sqref="AL29:AL165">
    <cfRule type="expression" dxfId="119" priority="15">
      <formula>"Wenn+$V$26="""""</formula>
    </cfRule>
    <cfRule type="expression" dxfId="118" priority="16">
      <formula>"Wenn+$V$26="""""</formula>
    </cfRule>
  </conditionalFormatting>
  <conditionalFormatting sqref="AO29:AO165">
    <cfRule type="expression" dxfId="117" priority="13">
      <formula>"Wenn+$V$26="""""</formula>
    </cfRule>
    <cfRule type="expression" dxfId="116" priority="14">
      <formula>"Wenn+$V$26="""""</formula>
    </cfRule>
  </conditionalFormatting>
  <conditionalFormatting sqref="AR29:AR165">
    <cfRule type="expression" dxfId="115" priority="11">
      <formula>"Wenn+$V$26="""""</formula>
    </cfRule>
    <cfRule type="expression" dxfId="114" priority="12">
      <formula>"Wenn+$V$26="""""</formula>
    </cfRule>
  </conditionalFormatting>
  <conditionalFormatting sqref="AU29:AU165">
    <cfRule type="expression" dxfId="113" priority="9">
      <formula>"Wenn+$V$26="""""</formula>
    </cfRule>
    <cfRule type="expression" dxfId="112" priority="10">
      <formula>"Wenn+$V$26="""""</formula>
    </cfRule>
  </conditionalFormatting>
  <conditionalFormatting sqref="AX29:AX165">
    <cfRule type="expression" dxfId="111" priority="7">
      <formula>"Wenn+$V$26="""""</formula>
    </cfRule>
    <cfRule type="expression" dxfId="110" priority="8">
      <formula>"Wenn+$V$26="""""</formula>
    </cfRule>
  </conditionalFormatting>
  <conditionalFormatting sqref="BA29:BA165">
    <cfRule type="expression" dxfId="109" priority="5">
      <formula>"Wenn+$V$26="""""</formula>
    </cfRule>
    <cfRule type="expression" dxfId="108" priority="6">
      <formula>"Wenn+$V$26="""""</formula>
    </cfRule>
  </conditionalFormatting>
  <conditionalFormatting sqref="CK21:CK22">
    <cfRule type="cellIs" dxfId="107" priority="107" operator="equal">
      <formula>1</formula>
    </cfRule>
  </conditionalFormatting>
  <dataValidations count="1">
    <dataValidation type="list" allowBlank="1" showInputMessage="1" showErrorMessage="1" sqref="P2" xr:uid="{157644AB-C34E-43E0-8C8E-4D6E150E2F15}">
      <formula1>INDIRECT("Tab_"&amp;#REF!&amp;"25")</formula1>
    </dataValidation>
  </dataValidations>
  <pageMargins left="0.7" right="0.7" top="0.78740157499999996" bottom="0.78740157499999996"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23F938EC-DE08-4A98-B8BA-5F69C1CBD04C}">
          <x14:formula1>
            <xm:f>INDIRECT(Stammdatenblatt!$D$6)</xm:f>
          </x14:formula1>
          <xm:sqref>E19 F18</xm:sqref>
        </x14:dataValidation>
      </x14:dataValidation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B323B-665D-47BA-8E4A-CD812CFDFE69}">
  <sheetPr codeName="Tabelle7">
    <tabColor rgb="FFFFFF00"/>
  </sheetPr>
  <dimension ref="A1:CU175"/>
  <sheetViews>
    <sheetView showGridLines="0" zoomScale="90" zoomScaleNormal="90" workbookViewId="0"/>
  </sheetViews>
  <sheetFormatPr baseColWidth="10" defaultColWidth="11.42578125" defaultRowHeight="15" customHeight="1" x14ac:dyDescent="0.25"/>
  <cols>
    <col min="1" max="1" width="4.85546875" style="22" customWidth="1"/>
    <col min="2" max="2" width="40.7109375" style="22" customWidth="1"/>
    <col min="3" max="3" width="19.7109375" style="22" customWidth="1"/>
    <col min="4" max="4" width="18.28515625" style="22" customWidth="1"/>
    <col min="5" max="5" width="21.42578125" style="22" customWidth="1"/>
    <col min="6" max="6" width="26.5703125" style="22" customWidth="1"/>
    <col min="7" max="7" width="17.42578125" style="24" customWidth="1"/>
    <col min="8" max="8" width="16.28515625" style="24" customWidth="1"/>
    <col min="9" max="9" width="14.42578125" style="24" customWidth="1"/>
    <col min="10" max="10" width="16.5703125" style="24" customWidth="1"/>
    <col min="11" max="11" width="15.42578125" style="22" customWidth="1"/>
    <col min="12" max="12" width="15" style="24" customWidth="1"/>
    <col min="13" max="13" width="16.7109375" style="22" customWidth="1"/>
    <col min="14" max="14" width="15" style="22" customWidth="1"/>
    <col min="15" max="15" width="18.140625" style="22" customWidth="1"/>
    <col min="16" max="16" width="17" style="22" customWidth="1"/>
    <col min="17" max="17" width="18" style="22" customWidth="1"/>
    <col min="18" max="18" width="16.42578125" style="22" customWidth="1"/>
    <col min="19" max="19" width="14.7109375" style="22" customWidth="1"/>
    <col min="20" max="20" width="18.28515625" style="22" customWidth="1"/>
    <col min="21" max="21" width="16.42578125" style="22" customWidth="1"/>
    <col min="22" max="22" width="16.85546875" style="22" customWidth="1"/>
    <col min="23" max="23" width="18.28515625" style="22" customWidth="1"/>
    <col min="24" max="24" width="16.42578125" style="22" customWidth="1"/>
    <col min="25" max="25" width="18.85546875" style="22" customWidth="1"/>
    <col min="26" max="26" width="18.28515625" style="22" customWidth="1"/>
    <col min="27" max="27" width="16.42578125" style="22" customWidth="1"/>
    <col min="28" max="28" width="18.85546875" style="22" customWidth="1"/>
    <col min="29" max="29" width="18.28515625" style="22" customWidth="1"/>
    <col min="30" max="30" width="16.42578125" style="22" customWidth="1"/>
    <col min="31" max="31" width="18.85546875" style="22" customWidth="1"/>
    <col min="32" max="32" width="18.28515625" style="22" customWidth="1"/>
    <col min="33" max="33" width="16.42578125" style="22" customWidth="1"/>
    <col min="34" max="34" width="18.85546875" style="22" customWidth="1"/>
    <col min="35" max="35" width="18.28515625" style="22" customWidth="1"/>
    <col min="36" max="36" width="16.42578125" style="22" customWidth="1"/>
    <col min="37" max="37" width="18.85546875" style="22" customWidth="1"/>
    <col min="38" max="38" width="18.28515625" style="22" customWidth="1"/>
    <col min="39" max="39" width="16.42578125" style="22" customWidth="1"/>
    <col min="40" max="40" width="18.85546875" style="22" customWidth="1"/>
    <col min="41" max="41" width="18.28515625" style="22" customWidth="1"/>
    <col min="42" max="42" width="16.42578125" style="22" customWidth="1"/>
    <col min="43" max="43" width="18.85546875" style="22" customWidth="1"/>
    <col min="44" max="44" width="18.28515625" style="22" customWidth="1"/>
    <col min="45" max="45" width="16.42578125" style="22" customWidth="1"/>
    <col min="46" max="46" width="18.85546875" style="22" customWidth="1"/>
    <col min="47" max="47" width="18.28515625" style="22" customWidth="1"/>
    <col min="48" max="48" width="16.42578125" style="22" customWidth="1"/>
    <col min="49" max="49" width="18.85546875" style="22" customWidth="1"/>
    <col min="50" max="50" width="18.28515625" style="22" customWidth="1"/>
    <col min="51" max="51" width="16.42578125" style="22" customWidth="1"/>
    <col min="52" max="52" width="18.85546875" style="22" customWidth="1"/>
    <col min="53" max="53" width="18.28515625" style="22" customWidth="1"/>
    <col min="54" max="54" width="11.85546875" style="22" customWidth="1"/>
    <col min="55" max="55" width="18.85546875" style="22" customWidth="1"/>
    <col min="56" max="56" width="17" style="22" customWidth="1"/>
    <col min="57" max="57" width="14.42578125" style="22" customWidth="1"/>
    <col min="58" max="58" width="2" style="22" customWidth="1"/>
    <col min="59" max="59" width="14.140625" style="22" customWidth="1"/>
    <col min="60" max="61" width="13.85546875" style="22" customWidth="1"/>
    <col min="62" max="64" width="14.140625" style="22" customWidth="1"/>
    <col min="65" max="65" width="1.42578125" customWidth="1"/>
    <col min="66" max="66" width="13.85546875" style="22" customWidth="1"/>
    <col min="67" max="68" width="14" style="22" customWidth="1"/>
    <col min="69" max="69" width="14.28515625" style="22" customWidth="1"/>
    <col min="70" max="70" width="14.85546875" style="22" customWidth="1"/>
    <col min="71" max="71" width="11.42578125" style="22" customWidth="1"/>
    <col min="72" max="72" width="12.5703125" style="22" customWidth="1"/>
    <col min="73" max="73" width="11.5703125" style="22" bestFit="1" customWidth="1"/>
    <col min="74" max="74" width="17.42578125" style="862" customWidth="1"/>
    <col min="75" max="75" width="12.42578125" style="22" customWidth="1"/>
    <col min="76" max="76" width="2" style="22" customWidth="1"/>
    <col min="77" max="77" width="14.140625" style="22" customWidth="1"/>
    <col min="78" max="78" width="11.5703125" style="22" customWidth="1"/>
    <col min="79" max="79" width="13.7109375" style="22" bestFit="1" customWidth="1"/>
    <col min="80" max="80" width="13.7109375" style="22" customWidth="1"/>
    <col min="81" max="81" width="14" style="22" customWidth="1"/>
    <col min="82" max="83" width="13.7109375" style="22" customWidth="1"/>
    <col min="84" max="86" width="15.7109375" style="22" customWidth="1"/>
    <col min="87" max="87" width="46.42578125" style="22" customWidth="1"/>
    <col min="88" max="88" width="1.42578125" style="22" customWidth="1"/>
    <col min="89" max="89" width="15.28515625" style="22" customWidth="1"/>
    <col min="90" max="90" width="1" style="22" customWidth="1"/>
    <col min="91" max="91" width="17.42578125" style="22" customWidth="1"/>
    <col min="92" max="92" width="1" style="22" customWidth="1"/>
    <col min="93" max="93" width="17.42578125" style="22" customWidth="1"/>
    <col min="94" max="94" width="1" style="22" customWidth="1"/>
    <col min="95" max="95" width="17.7109375" style="22" bestFit="1" customWidth="1"/>
    <col min="96" max="96" width="1" style="22" customWidth="1"/>
    <col min="97" max="97" width="43" style="26" customWidth="1"/>
    <col min="98" max="98" width="1" style="22" customWidth="1"/>
    <col min="99" max="99" width="41.7109375" style="22" customWidth="1"/>
    <col min="100" max="100" width="16" style="22" customWidth="1"/>
    <col min="101" max="16384" width="11.42578125" style="22"/>
  </cols>
  <sheetData>
    <row r="1" spans="1:74" ht="24" x14ac:dyDescent="0.4">
      <c r="B1" s="426" t="s">
        <v>107</v>
      </c>
      <c r="C1" s="427"/>
      <c r="D1" s="23"/>
      <c r="E1" s="23"/>
      <c r="F1" s="23"/>
      <c r="M1" s="25"/>
      <c r="BV1" s="22"/>
    </row>
    <row r="2" spans="1:74" s="11" customFormat="1" ht="15.75" thickBot="1" x14ac:dyDescent="0.3">
      <c r="A2" s="9"/>
      <c r="B2" s="10"/>
      <c r="C2" s="10"/>
      <c r="D2" s="10"/>
      <c r="E2" s="10"/>
      <c r="F2" s="10"/>
      <c r="G2" s="9"/>
      <c r="H2" s="9"/>
      <c r="I2" s="9"/>
      <c r="J2" s="9"/>
      <c r="K2" s="9"/>
      <c r="L2" s="9"/>
      <c r="N2" s="9"/>
      <c r="O2" s="9"/>
      <c r="P2" s="9"/>
      <c r="Q2" s="9"/>
      <c r="R2" s="9"/>
      <c r="S2" s="9"/>
      <c r="T2" s="9"/>
      <c r="U2" s="9"/>
      <c r="BM2"/>
    </row>
    <row r="3" spans="1:74" s="11" customFormat="1" ht="27.75" customHeight="1" x14ac:dyDescent="0.25">
      <c r="A3" s="9"/>
      <c r="B3" s="273" t="str">
        <f>Stammdatenblatt!$B3</f>
        <v>Name Leistungsträger</v>
      </c>
      <c r="C3" s="1199"/>
      <c r="D3" s="1200"/>
      <c r="E3" s="78"/>
      <c r="F3" s="78"/>
      <c r="G3" s="9"/>
      <c r="H3" s="9"/>
      <c r="I3" s="9"/>
      <c r="J3" s="9"/>
      <c r="K3" s="9"/>
      <c r="L3" s="9"/>
      <c r="M3" s="9"/>
      <c r="N3" s="9"/>
      <c r="O3" s="9"/>
      <c r="P3" s="9"/>
      <c r="Q3" s="9"/>
      <c r="R3" s="9"/>
      <c r="S3" s="9"/>
      <c r="T3" s="9"/>
      <c r="U3" s="9"/>
      <c r="BM3"/>
    </row>
    <row r="4" spans="1:74" s="11" customFormat="1" ht="27.75" customHeight="1" x14ac:dyDescent="0.25">
      <c r="A4" s="9"/>
      <c r="B4" s="274" t="str">
        <f>Stammdatenblatt!$B4</f>
        <v>Name/ Anschrift des Leistungserbringers</v>
      </c>
      <c r="C4" s="1201"/>
      <c r="D4" s="1202"/>
      <c r="E4" s="78"/>
      <c r="F4" s="78"/>
      <c r="G4" s="9"/>
      <c r="H4" s="9"/>
      <c r="I4" s="9"/>
      <c r="J4" s="9"/>
      <c r="K4" s="9"/>
      <c r="L4" s="9"/>
      <c r="M4" s="9"/>
      <c r="N4" s="9"/>
      <c r="O4" s="9"/>
      <c r="P4" s="9"/>
      <c r="Q4" s="9"/>
      <c r="R4" s="9"/>
      <c r="S4" s="9"/>
      <c r="T4" s="9"/>
      <c r="U4" s="9"/>
      <c r="BM4"/>
    </row>
    <row r="5" spans="1:74" s="11" customFormat="1" ht="27.75" customHeight="1" x14ac:dyDescent="0.25">
      <c r="A5" s="9"/>
      <c r="B5" s="274" t="str">
        <f>Stammdatenblatt!$B5</f>
        <v>Name/ Anschrift der Einrichtung</v>
      </c>
      <c r="C5" s="1193"/>
      <c r="D5" s="1194"/>
      <c r="E5" s="79"/>
      <c r="F5" s="79"/>
      <c r="G5" s="9"/>
      <c r="H5" s="9"/>
      <c r="I5" s="9"/>
      <c r="J5" s="9"/>
      <c r="K5" s="9"/>
      <c r="L5" s="9"/>
      <c r="M5" s="9"/>
      <c r="N5" s="9"/>
      <c r="O5" s="9"/>
      <c r="P5" s="9"/>
      <c r="Q5" s="9"/>
      <c r="R5" s="9"/>
      <c r="S5" s="9"/>
      <c r="T5" s="9"/>
      <c r="U5" s="9"/>
      <c r="BM5"/>
    </row>
    <row r="6" spans="1:74" s="11" customFormat="1" ht="16.5" customHeight="1" x14ac:dyDescent="0.25">
      <c r="A6" s="9"/>
      <c r="B6" s="274" t="str">
        <f>Stammdatenblatt!$B6</f>
        <v>Tarif</v>
      </c>
      <c r="C6" s="1203"/>
      <c r="D6" s="1204"/>
      <c r="E6" s="80"/>
      <c r="F6" s="80"/>
      <c r="G6" s="9"/>
      <c r="H6" s="9"/>
      <c r="I6" s="9"/>
      <c r="J6" s="9"/>
      <c r="K6" s="9"/>
      <c r="L6" s="9"/>
      <c r="M6" s="9"/>
      <c r="N6" s="9"/>
      <c r="O6" s="9"/>
      <c r="P6" s="9"/>
      <c r="Q6" s="9"/>
      <c r="R6" s="9"/>
      <c r="S6" s="9"/>
      <c r="T6" s="9"/>
      <c r="U6" s="9"/>
      <c r="BM6"/>
    </row>
    <row r="7" spans="1:74" s="11" customFormat="1" ht="16.899999999999999" customHeight="1" x14ac:dyDescent="0.25">
      <c r="A7" s="9"/>
      <c r="B7" s="274" t="str">
        <f>Stammdatenblatt!$B7</f>
        <v>Rechtskreis</v>
      </c>
      <c r="C7" s="1193"/>
      <c r="D7" s="1194"/>
      <c r="E7" s="79"/>
      <c r="F7" s="79"/>
      <c r="G7" s="9"/>
      <c r="H7" s="9"/>
      <c r="I7" s="9"/>
      <c r="J7" s="9"/>
      <c r="K7" s="9"/>
      <c r="L7" s="9"/>
      <c r="M7" s="9"/>
      <c r="N7" s="9"/>
      <c r="O7" s="9"/>
      <c r="P7" s="9"/>
      <c r="Q7" s="9"/>
      <c r="R7" s="9"/>
      <c r="S7" s="9"/>
      <c r="T7" s="9"/>
      <c r="U7" s="9"/>
      <c r="BM7"/>
    </row>
    <row r="8" spans="1:74" s="11" customFormat="1" x14ac:dyDescent="0.25">
      <c r="A8" s="9"/>
      <c r="B8" s="275" t="str">
        <f>Stammdatenblatt!$B8</f>
        <v>Leistungen gemäß §§</v>
      </c>
      <c r="C8" s="1193"/>
      <c r="D8" s="1194"/>
      <c r="E8" s="79"/>
      <c r="F8" s="79"/>
      <c r="G8" s="9"/>
      <c r="H8" s="9"/>
      <c r="I8" s="9"/>
      <c r="M8" s="9"/>
      <c r="N8" s="8"/>
      <c r="O8" s="9"/>
      <c r="P8" s="9"/>
      <c r="Q8" s="9"/>
      <c r="R8" s="9"/>
      <c r="S8" s="9"/>
      <c r="T8" s="9"/>
      <c r="U8" s="9"/>
      <c r="X8" s="27"/>
      <c r="BM8"/>
    </row>
    <row r="9" spans="1:74" s="11" customFormat="1" x14ac:dyDescent="0.25">
      <c r="A9" s="9"/>
      <c r="B9" s="274" t="str">
        <f>Stammdatenblatt!$B9</f>
        <v>Maßnahme</v>
      </c>
      <c r="C9" s="1193"/>
      <c r="D9" s="1194"/>
      <c r="E9" s="79"/>
      <c r="F9" s="79"/>
      <c r="G9" s="9"/>
      <c r="H9" s="9"/>
      <c r="I9" s="9"/>
      <c r="J9" s="9"/>
      <c r="K9" s="9"/>
      <c r="L9" s="9"/>
      <c r="M9" s="9"/>
      <c r="N9" s="8"/>
      <c r="O9" s="9"/>
      <c r="P9" s="9"/>
      <c r="Q9" s="9"/>
      <c r="R9" s="9"/>
      <c r="S9" s="9"/>
      <c r="T9" s="9"/>
      <c r="U9" s="9"/>
      <c r="BM9"/>
    </row>
    <row r="10" spans="1:74" s="11" customFormat="1" x14ac:dyDescent="0.25">
      <c r="A10" s="9"/>
      <c r="B10" s="275" t="str">
        <f>Stammdatenblatt!$B10</f>
        <v>Ort der Leistung</v>
      </c>
      <c r="C10" s="1193"/>
      <c r="D10" s="1194"/>
      <c r="E10" s="79"/>
      <c r="F10" s="79"/>
      <c r="G10" s="9"/>
      <c r="H10" s="9"/>
      <c r="I10" s="9"/>
      <c r="J10" s="9"/>
      <c r="K10" s="9"/>
      <c r="L10" s="9"/>
      <c r="M10" s="9"/>
      <c r="N10" s="8"/>
      <c r="O10" s="9"/>
      <c r="P10" s="9"/>
      <c r="Q10" s="9"/>
      <c r="R10" s="9"/>
      <c r="S10" s="9"/>
      <c r="T10" s="9"/>
      <c r="U10" s="9"/>
      <c r="BM10"/>
    </row>
    <row r="11" spans="1:74" s="8" customFormat="1" x14ac:dyDescent="0.25">
      <c r="A11" s="9"/>
      <c r="B11" s="275" t="str">
        <f>Stammdatenblatt!$B11</f>
        <v>Aktenzeichen (falls vorhanden)</v>
      </c>
      <c r="C11" s="1193"/>
      <c r="D11" s="1194"/>
      <c r="E11" s="79"/>
      <c r="F11" s="79"/>
      <c r="G11" s="9"/>
      <c r="H11" s="9"/>
      <c r="I11" s="9"/>
      <c r="J11" s="9"/>
      <c r="K11" s="28"/>
      <c r="L11" s="9"/>
      <c r="M11" s="9"/>
      <c r="N11" s="9"/>
      <c r="O11" s="9"/>
      <c r="P11" s="9"/>
      <c r="Q11" s="9"/>
      <c r="R11" s="9"/>
      <c r="S11" s="9"/>
      <c r="T11" s="9"/>
      <c r="U11" s="9"/>
      <c r="BM11"/>
    </row>
    <row r="12" spans="1:74" s="8" customFormat="1" x14ac:dyDescent="0.25">
      <c r="A12" s="7"/>
      <c r="B12" s="276" t="str">
        <f>Stammdatenblatt!$B12</f>
        <v>Vereinbarungszeitraum ab MM/JJJJ</v>
      </c>
      <c r="C12" s="1195"/>
      <c r="D12" s="1196"/>
      <c r="E12" s="79"/>
      <c r="F12" s="79"/>
      <c r="G12" s="9"/>
      <c r="H12" s="9"/>
      <c r="I12" s="9"/>
      <c r="J12" s="9"/>
      <c r="K12" s="9"/>
      <c r="M12" s="9"/>
      <c r="N12" s="9"/>
      <c r="O12" s="9"/>
      <c r="P12" s="9"/>
      <c r="Q12" s="9"/>
      <c r="R12" s="9"/>
      <c r="S12" s="7"/>
      <c r="T12" s="7"/>
      <c r="U12" s="7"/>
      <c r="BM12"/>
    </row>
    <row r="13" spans="1:74" s="8" customFormat="1" ht="15.75" thickBot="1" x14ac:dyDescent="0.3">
      <c r="A13" s="7"/>
      <c r="B13" s="277" t="str">
        <f>Stammdatenblatt!$B13</f>
        <v>Stand des Datenblattes TT/MM/JJJJ</v>
      </c>
      <c r="C13" s="1197"/>
      <c r="D13" s="1198"/>
      <c r="E13" s="81"/>
      <c r="F13" s="81"/>
      <c r="G13" s="9"/>
      <c r="H13" s="9"/>
      <c r="I13" s="9"/>
      <c r="J13" s="9"/>
      <c r="K13" s="9"/>
      <c r="L13" s="9"/>
      <c r="M13" s="9"/>
      <c r="N13" s="9"/>
      <c r="O13" s="9"/>
      <c r="P13" s="9"/>
      <c r="Q13" s="9"/>
      <c r="R13" s="9"/>
      <c r="S13" s="7"/>
      <c r="T13" s="7"/>
      <c r="U13" s="7"/>
      <c r="BM13"/>
    </row>
    <row r="14" spans="1:74" s="8" customFormat="1" x14ac:dyDescent="0.25">
      <c r="A14" s="7"/>
      <c r="B14" s="9"/>
      <c r="C14" s="9"/>
      <c r="D14" s="7"/>
      <c r="E14" s="7"/>
      <c r="F14" s="7"/>
      <c r="G14" s="9"/>
      <c r="H14" s="9"/>
      <c r="I14" s="9"/>
      <c r="J14" s="9"/>
      <c r="K14" s="9"/>
      <c r="L14" s="9"/>
      <c r="M14" s="9"/>
      <c r="N14" s="9"/>
      <c r="Q14" s="9"/>
      <c r="R14" s="9"/>
      <c r="S14" s="9"/>
      <c r="T14" s="9"/>
      <c r="U14" s="9"/>
      <c r="V14" s="9"/>
      <c r="W14" s="9"/>
      <c r="X14" s="9"/>
      <c r="Y14" s="9"/>
      <c r="BM14"/>
    </row>
    <row r="15" spans="1:74" s="8" customFormat="1" x14ac:dyDescent="0.25">
      <c r="A15" s="7"/>
      <c r="B15" s="9"/>
      <c r="C15" s="9"/>
      <c r="D15" s="7"/>
      <c r="E15" s="7"/>
      <c r="F15" s="7"/>
      <c r="G15" s="9"/>
      <c r="H15" s="9"/>
      <c r="I15" s="9"/>
      <c r="J15" s="9"/>
      <c r="K15" s="9"/>
      <c r="L15" s="9"/>
      <c r="M15" s="9"/>
      <c r="N15" s="9"/>
      <c r="Q15" s="9"/>
      <c r="R15" s="9"/>
      <c r="S15" s="9"/>
      <c r="T15" s="9"/>
      <c r="U15" s="9"/>
      <c r="V15" s="9"/>
      <c r="W15" s="9"/>
      <c r="X15" s="9"/>
      <c r="Y15" s="9"/>
      <c r="BM15"/>
    </row>
    <row r="16" spans="1:74" s="8" customFormat="1" x14ac:dyDescent="0.25">
      <c r="A16" s="7"/>
      <c r="B16" s="9"/>
      <c r="C16" s="9"/>
      <c r="D16" s="7"/>
      <c r="E16" s="7"/>
      <c r="F16" s="7"/>
      <c r="G16" s="9"/>
      <c r="H16" s="9"/>
      <c r="I16" s="9"/>
      <c r="J16" s="9"/>
      <c r="K16" s="9"/>
      <c r="L16" s="9"/>
      <c r="M16" s="9"/>
      <c r="N16" s="9"/>
      <c r="Q16" s="9"/>
      <c r="R16" s="9"/>
      <c r="S16" s="9"/>
      <c r="T16" s="9"/>
      <c r="U16" s="9"/>
      <c r="V16" s="9"/>
      <c r="W16" s="9"/>
      <c r="X16" s="9"/>
      <c r="Y16" s="9"/>
      <c r="BM16"/>
    </row>
    <row r="17" spans="1:99" s="8" customFormat="1" x14ac:dyDescent="0.25">
      <c r="A17" s="7"/>
      <c r="B17" s="9"/>
      <c r="C17" s="9"/>
      <c r="D17" s="7"/>
      <c r="E17" s="7"/>
      <c r="F17" s="7"/>
      <c r="G17" s="9"/>
      <c r="H17" s="9"/>
      <c r="I17" s="9"/>
      <c r="J17" s="9"/>
      <c r="K17" s="9"/>
      <c r="L17" s="9"/>
      <c r="M17" s="9"/>
      <c r="N17" s="9"/>
      <c r="Q17" s="9"/>
      <c r="R17" s="9"/>
      <c r="S17" s="9"/>
      <c r="T17" s="9"/>
      <c r="U17" s="9"/>
      <c r="V17" s="9"/>
      <c r="W17" s="9"/>
      <c r="X17" s="9"/>
      <c r="Y17" s="9"/>
      <c r="BM17"/>
    </row>
    <row r="18" spans="1:99" s="8" customFormat="1" ht="27" customHeight="1" x14ac:dyDescent="0.25">
      <c r="A18" s="7"/>
      <c r="B18" s="177" t="s">
        <v>108</v>
      </c>
      <c r="C18" s="640"/>
      <c r="D18" s="90"/>
      <c r="E18" s="91"/>
      <c r="F18" s="91"/>
      <c r="G18" s="7"/>
      <c r="H18" s="7"/>
      <c r="I18" s="7"/>
      <c r="J18" s="9"/>
      <c r="K18" s="9"/>
      <c r="L18" s="9"/>
      <c r="M18" s="9"/>
      <c r="N18" s="9"/>
      <c r="O18" s="9"/>
      <c r="P18" s="9"/>
      <c r="Q18" s="9"/>
      <c r="R18" s="9"/>
      <c r="S18" s="7"/>
      <c r="T18" s="7"/>
      <c r="U18" s="7"/>
      <c r="BM18"/>
    </row>
    <row r="19" spans="1:99" s="8" customFormat="1" ht="15" customHeight="1" thickBot="1" x14ac:dyDescent="0.3">
      <c r="A19" s="7"/>
      <c r="E19" s="7"/>
      <c r="G19" s="9"/>
      <c r="H19" s="9"/>
      <c r="I19" s="9"/>
      <c r="J19" s="9"/>
      <c r="K19" s="9"/>
      <c r="L19" s="9"/>
      <c r="M19" s="9"/>
      <c r="N19" s="9"/>
      <c r="O19" s="9"/>
      <c r="P19" s="9"/>
      <c r="Q19" s="9"/>
      <c r="R19" s="9"/>
      <c r="S19" s="7"/>
      <c r="T19" s="7"/>
      <c r="U19" s="7"/>
      <c r="AE19" s="22"/>
      <c r="BM19"/>
    </row>
    <row r="20" spans="1:99" s="8" customFormat="1" ht="60.75" thickBot="1" x14ac:dyDescent="0.3">
      <c r="A20" s="7"/>
      <c r="B20" s="176" t="s">
        <v>29</v>
      </c>
      <c r="C20" s="223"/>
      <c r="D20" s="261" t="s">
        <v>109</v>
      </c>
      <c r="E20" s="224" t="s">
        <v>110</v>
      </c>
      <c r="F20" s="225" t="s">
        <v>221</v>
      </c>
      <c r="G20" s="226" t="s">
        <v>112</v>
      </c>
      <c r="H20" s="260" t="s">
        <v>222</v>
      </c>
      <c r="I20" s="226" t="s">
        <v>223</v>
      </c>
      <c r="K20" s="479" t="s">
        <v>115</v>
      </c>
      <c r="L20" s="480" t="s">
        <v>116</v>
      </c>
      <c r="M20" s="9"/>
      <c r="N20" s="479" t="s">
        <v>117</v>
      </c>
      <c r="O20" s="480" t="s">
        <v>118</v>
      </c>
      <c r="P20" s="9"/>
      <c r="Q20" s="7"/>
      <c r="R20" s="7"/>
      <c r="S20" s="7"/>
      <c r="AC20" s="22"/>
      <c r="BM20"/>
      <c r="CD20" s="93"/>
      <c r="CE20" s="93"/>
      <c r="CF20" s="93"/>
      <c r="CG20" s="9"/>
      <c r="CI20" s="289" t="s">
        <v>119</v>
      </c>
      <c r="CJ20" s="290"/>
      <c r="CK20" s="291"/>
    </row>
    <row r="21" spans="1:99" ht="54.75" thickBot="1" x14ac:dyDescent="0.3">
      <c r="C21" s="219" t="s">
        <v>224</v>
      </c>
      <c r="D21" s="329"/>
      <c r="E21" s="220"/>
      <c r="F21" s="221"/>
      <c r="G21" s="222"/>
      <c r="H21" s="312"/>
      <c r="I21" s="313"/>
      <c r="J21" s="22"/>
      <c r="K21" s="312"/>
      <c r="L21" s="313"/>
      <c r="M21" s="28"/>
      <c r="N21" s="312"/>
      <c r="O21" s="313"/>
      <c r="W21" s="89"/>
      <c r="BV21" s="22"/>
      <c r="CI21" s="292" t="s">
        <v>103</v>
      </c>
      <c r="CJ21" s="93"/>
      <c r="CK21" s="648"/>
      <c r="CQ21" s="89"/>
      <c r="CS21" s="22"/>
    </row>
    <row r="22" spans="1:99" x14ac:dyDescent="0.25">
      <c r="B22" s="8"/>
      <c r="C22" s="217" t="s">
        <v>225</v>
      </c>
      <c r="D22" s="329"/>
      <c r="E22" s="220"/>
      <c r="F22" s="221"/>
      <c r="G22" s="222"/>
      <c r="H22" s="314"/>
      <c r="I22" s="222"/>
      <c r="J22" s="22"/>
      <c r="K22" s="483"/>
      <c r="L22" s="484"/>
      <c r="M22" s="9"/>
      <c r="N22" s="483"/>
      <c r="O22" s="484"/>
      <c r="W22" s="89"/>
      <c r="BV22" s="22"/>
      <c r="CI22" s="293" t="s">
        <v>104</v>
      </c>
      <c r="CJ22" s="294"/>
      <c r="CK22" s="649"/>
      <c r="CL22" s="26"/>
      <c r="CM22" s="26"/>
      <c r="CO22" s="476"/>
      <c r="CQ22" s="476"/>
      <c r="CS22" s="477"/>
    </row>
    <row r="23" spans="1:99" x14ac:dyDescent="0.25">
      <c r="B23" s="8"/>
      <c r="C23" s="217"/>
      <c r="D23" s="329"/>
      <c r="E23" s="220"/>
      <c r="F23" s="221"/>
      <c r="G23" s="222"/>
      <c r="H23" s="314"/>
      <c r="I23" s="222"/>
      <c r="J23" s="22"/>
      <c r="K23" s="483"/>
      <c r="L23" s="484"/>
      <c r="M23" s="28"/>
      <c r="N23" s="483"/>
      <c r="O23" s="484"/>
      <c r="W23" s="89"/>
      <c r="BJ23" s="31"/>
      <c r="BK23" s="31"/>
      <c r="BL23" s="31"/>
      <c r="BN23" s="31"/>
      <c r="BV23" s="22"/>
      <c r="CI23" s="295" t="s">
        <v>123</v>
      </c>
      <c r="CJ23" s="296"/>
      <c r="CK23" s="650"/>
      <c r="CL23" s="26"/>
      <c r="CM23" s="272"/>
      <c r="CO23" s="272"/>
      <c r="CQ23" s="768"/>
    </row>
    <row r="24" spans="1:99" ht="15.75" thickBot="1" x14ac:dyDescent="0.3">
      <c r="B24" s="8"/>
      <c r="C24" s="218"/>
      <c r="D24" s="329"/>
      <c r="E24" s="220"/>
      <c r="F24" s="221"/>
      <c r="G24" s="222"/>
      <c r="H24" s="315"/>
      <c r="I24" s="316"/>
      <c r="J24" s="22"/>
      <c r="K24" s="485"/>
      <c r="L24" s="486"/>
      <c r="M24" s="9"/>
      <c r="N24" s="485"/>
      <c r="O24" s="486"/>
      <c r="W24" s="89"/>
      <c r="BV24" s="22"/>
      <c r="CI24" s="297" t="s">
        <v>125</v>
      </c>
      <c r="CJ24" s="93"/>
      <c r="CK24" s="283"/>
      <c r="CL24" s="26"/>
      <c r="CM24" s="26"/>
      <c r="CO24" s="475"/>
      <c r="CQ24" s="475"/>
    </row>
    <row r="25" spans="1:99" s="33" customFormat="1" ht="18.75" customHeight="1" thickBot="1" x14ac:dyDescent="0.3">
      <c r="C25" s="227" t="s">
        <v>100</v>
      </c>
      <c r="D25" s="330"/>
      <c r="E25" s="229"/>
      <c r="F25" s="230"/>
      <c r="G25" s="262"/>
      <c r="H25" s="263"/>
      <c r="I25" s="340"/>
      <c r="K25" s="481"/>
      <c r="L25" s="482"/>
      <c r="M25" s="232"/>
      <c r="N25" s="481"/>
      <c r="O25" s="482"/>
      <c r="T25" s="232"/>
      <c r="U25" s="232"/>
      <c r="BM25"/>
      <c r="CK25" s="233"/>
      <c r="CM25" s="233"/>
      <c r="CO25" s="233"/>
      <c r="CQ25" s="233"/>
    </row>
    <row r="26" spans="1:99" ht="15.75" customHeight="1" thickBot="1" x14ac:dyDescent="0.3">
      <c r="D26" s="8"/>
      <c r="E26" s="8"/>
      <c r="F26" s="8"/>
      <c r="J26" s="22"/>
      <c r="K26" s="24"/>
      <c r="L26" s="22"/>
      <c r="BG26" s="1222" t="s">
        <v>226</v>
      </c>
      <c r="BH26" s="1223"/>
      <c r="BI26" s="1223"/>
      <c r="BJ26" s="1223"/>
      <c r="BK26" s="1223"/>
      <c r="BL26" s="1224"/>
      <c r="BN26" s="1225" t="s">
        <v>227</v>
      </c>
      <c r="BO26" s="1226"/>
      <c r="BP26" s="1226"/>
      <c r="BQ26" s="1226"/>
      <c r="BR26" s="1227"/>
      <c r="BV26" s="22"/>
      <c r="BY26" s="1214" t="s">
        <v>128</v>
      </c>
      <c r="BZ26" s="1215"/>
      <c r="CA26" s="1215"/>
      <c r="CB26" s="1215"/>
      <c r="CC26" s="1215"/>
      <c r="CD26" s="1215"/>
      <c r="CE26" s="1215"/>
      <c r="CF26" s="1215"/>
      <c r="CG26" s="1215"/>
      <c r="CH26" s="1215"/>
      <c r="CI26" s="1215"/>
      <c r="CL26" s="26"/>
      <c r="CN26" s="26"/>
      <c r="CP26" s="26"/>
      <c r="CR26" s="26"/>
      <c r="CS26" s="22"/>
      <c r="CT26" s="26"/>
    </row>
    <row r="27" spans="1:99" s="29" customFormat="1" ht="54.75" thickBot="1" x14ac:dyDescent="0.3">
      <c r="B27" s="197" t="s">
        <v>228</v>
      </c>
      <c r="C27" s="197" t="s">
        <v>130</v>
      </c>
      <c r="D27" s="197" t="s">
        <v>131</v>
      </c>
      <c r="E27" s="197" t="s">
        <v>132</v>
      </c>
      <c r="F27" s="197" t="s">
        <v>133</v>
      </c>
      <c r="G27" s="197" t="s">
        <v>229</v>
      </c>
      <c r="H27" s="197" t="s">
        <v>135</v>
      </c>
      <c r="I27" s="197" t="s">
        <v>136</v>
      </c>
      <c r="J27" s="197" t="s">
        <v>137</v>
      </c>
      <c r="K27" s="197" t="s">
        <v>138</v>
      </c>
      <c r="L27" s="197" t="s">
        <v>139</v>
      </c>
      <c r="M27" s="197" t="s">
        <v>140</v>
      </c>
      <c r="N27" s="197"/>
      <c r="O27" s="197" t="s">
        <v>141</v>
      </c>
      <c r="P27" s="197"/>
      <c r="Q27" s="212" t="s">
        <v>142</v>
      </c>
      <c r="R27" s="213" t="s">
        <v>143</v>
      </c>
      <c r="S27" s="213" t="s">
        <v>144</v>
      </c>
      <c r="T27" s="212" t="s">
        <v>145</v>
      </c>
      <c r="U27" s="213" t="s">
        <v>143</v>
      </c>
      <c r="V27" s="213" t="s">
        <v>144</v>
      </c>
      <c r="W27" s="212" t="s">
        <v>145</v>
      </c>
      <c r="X27" s="213" t="s">
        <v>143</v>
      </c>
      <c r="Y27" s="213" t="s">
        <v>144</v>
      </c>
      <c r="Z27" s="212" t="s">
        <v>145</v>
      </c>
      <c r="AA27" s="213" t="s">
        <v>143</v>
      </c>
      <c r="AB27" s="213" t="s">
        <v>144</v>
      </c>
      <c r="AC27" s="212" t="s">
        <v>145</v>
      </c>
      <c r="AD27" s="213" t="s">
        <v>143</v>
      </c>
      <c r="AE27" s="213" t="s">
        <v>144</v>
      </c>
      <c r="AF27" s="212" t="s">
        <v>145</v>
      </c>
      <c r="AG27" s="213" t="s">
        <v>143</v>
      </c>
      <c r="AH27" s="213" t="s">
        <v>144</v>
      </c>
      <c r="AI27" s="212" t="s">
        <v>145</v>
      </c>
      <c r="AJ27" s="213" t="s">
        <v>143</v>
      </c>
      <c r="AK27" s="213" t="s">
        <v>144</v>
      </c>
      <c r="AL27" s="212" t="s">
        <v>145</v>
      </c>
      <c r="AM27" s="213" t="s">
        <v>143</v>
      </c>
      <c r="AN27" s="213" t="s">
        <v>144</v>
      </c>
      <c r="AO27" s="212" t="s">
        <v>145</v>
      </c>
      <c r="AP27" s="213" t="s">
        <v>143</v>
      </c>
      <c r="AQ27" s="213" t="s">
        <v>144</v>
      </c>
      <c r="AR27" s="212" t="s">
        <v>145</v>
      </c>
      <c r="AS27" s="213" t="s">
        <v>143</v>
      </c>
      <c r="AT27" s="213" t="s">
        <v>144</v>
      </c>
      <c r="AU27" s="212" t="s">
        <v>145</v>
      </c>
      <c r="AV27" s="213" t="s">
        <v>143</v>
      </c>
      <c r="AW27" s="213" t="s">
        <v>144</v>
      </c>
      <c r="AX27" s="212" t="s">
        <v>145</v>
      </c>
      <c r="AY27" s="213" t="s">
        <v>143</v>
      </c>
      <c r="AZ27" s="213" t="s">
        <v>144</v>
      </c>
      <c r="BA27" s="212" t="s">
        <v>145</v>
      </c>
      <c r="BB27" s="214" t="s">
        <v>146</v>
      </c>
      <c r="BC27" s="197" t="s">
        <v>147</v>
      </c>
      <c r="BD27" s="214" t="s">
        <v>148</v>
      </c>
      <c r="BE27" s="197" t="s">
        <v>149</v>
      </c>
      <c r="BG27" s="693" t="s">
        <v>150</v>
      </c>
      <c r="BH27" s="694" t="s">
        <v>151</v>
      </c>
      <c r="BI27" s="694" t="s">
        <v>152</v>
      </c>
      <c r="BJ27" s="643"/>
      <c r="BK27" s="643"/>
      <c r="BL27" s="644"/>
      <c r="BM27"/>
      <c r="BN27" s="645"/>
      <c r="BO27" s="643"/>
      <c r="BP27" s="643"/>
      <c r="BQ27" s="643"/>
      <c r="BR27" s="646"/>
      <c r="BS27" s="419" t="s">
        <v>153</v>
      </c>
      <c r="BT27" s="197" t="s">
        <v>154</v>
      </c>
      <c r="BU27" s="197" t="s">
        <v>155</v>
      </c>
      <c r="BV27" s="197" t="s">
        <v>652</v>
      </c>
      <c r="BW27" s="197" t="s">
        <v>156</v>
      </c>
      <c r="BY27" s="197" t="s">
        <v>157</v>
      </c>
      <c r="BZ27" s="197" t="s">
        <v>680</v>
      </c>
      <c r="CA27" s="197" t="s">
        <v>158</v>
      </c>
      <c r="CB27" s="197" t="s">
        <v>681</v>
      </c>
      <c r="CC27" s="197" t="s">
        <v>682</v>
      </c>
      <c r="CD27" s="197" t="s">
        <v>683</v>
      </c>
      <c r="CE27" s="197" t="s">
        <v>159</v>
      </c>
      <c r="CF27" s="197" t="s">
        <v>160</v>
      </c>
      <c r="CG27" s="197" t="s">
        <v>161</v>
      </c>
      <c r="CH27" s="199" t="s">
        <v>684</v>
      </c>
      <c r="CI27" s="197" t="s">
        <v>162</v>
      </c>
      <c r="CK27" s="203" t="s">
        <v>230</v>
      </c>
      <c r="CM27" s="203" t="s">
        <v>164</v>
      </c>
      <c r="CO27" s="203" t="s">
        <v>165</v>
      </c>
      <c r="CQ27" s="794" t="s">
        <v>647</v>
      </c>
      <c r="CS27" s="1210" t="s">
        <v>166</v>
      </c>
      <c r="CU27" s="1212" t="s">
        <v>167</v>
      </c>
    </row>
    <row r="28" spans="1:99" s="30" customFormat="1" ht="90" customHeight="1" thickBot="1" x14ac:dyDescent="0.3">
      <c r="B28" s="215" t="s">
        <v>168</v>
      </c>
      <c r="C28" s="198" t="s">
        <v>169</v>
      </c>
      <c r="D28" s="198" t="s">
        <v>169</v>
      </c>
      <c r="E28" s="198" t="s">
        <v>132</v>
      </c>
      <c r="F28" s="198" t="s">
        <v>170</v>
      </c>
      <c r="G28" s="198" t="s">
        <v>171</v>
      </c>
      <c r="H28" s="198" t="s">
        <v>135</v>
      </c>
      <c r="I28" s="198" t="s">
        <v>136</v>
      </c>
      <c r="J28" s="198" t="s">
        <v>137</v>
      </c>
      <c r="K28" s="198" t="s">
        <v>172</v>
      </c>
      <c r="L28" s="198" t="s">
        <v>139</v>
      </c>
      <c r="M28" s="198" t="s">
        <v>173</v>
      </c>
      <c r="N28" s="198" t="s">
        <v>174</v>
      </c>
      <c r="O28" s="198" t="s">
        <v>141</v>
      </c>
      <c r="P28" s="198" t="s">
        <v>175</v>
      </c>
      <c r="Q28" s="198" t="s">
        <v>176</v>
      </c>
      <c r="R28" s="198" t="s">
        <v>177</v>
      </c>
      <c r="S28" s="198" t="s">
        <v>178</v>
      </c>
      <c r="T28" s="216">
        <v>46053</v>
      </c>
      <c r="U28" s="198" t="s">
        <v>179</v>
      </c>
      <c r="V28" s="216" t="s">
        <v>180</v>
      </c>
      <c r="W28" s="216">
        <v>46081</v>
      </c>
      <c r="X28" s="216" t="s">
        <v>181</v>
      </c>
      <c r="Y28" s="216" t="s">
        <v>182</v>
      </c>
      <c r="Z28" s="216">
        <v>46112</v>
      </c>
      <c r="AA28" s="216" t="s">
        <v>183</v>
      </c>
      <c r="AB28" s="216" t="s">
        <v>184</v>
      </c>
      <c r="AC28" s="216">
        <v>46142</v>
      </c>
      <c r="AD28" s="216" t="s">
        <v>185</v>
      </c>
      <c r="AE28" s="216" t="s">
        <v>186</v>
      </c>
      <c r="AF28" s="216">
        <v>46173</v>
      </c>
      <c r="AG28" s="216" t="s">
        <v>187</v>
      </c>
      <c r="AH28" s="216" t="s">
        <v>188</v>
      </c>
      <c r="AI28" s="216">
        <v>46203</v>
      </c>
      <c r="AJ28" s="216" t="s">
        <v>189</v>
      </c>
      <c r="AK28" s="216" t="s">
        <v>190</v>
      </c>
      <c r="AL28" s="216">
        <v>46234</v>
      </c>
      <c r="AM28" s="216" t="s">
        <v>191</v>
      </c>
      <c r="AN28" s="216" t="s">
        <v>192</v>
      </c>
      <c r="AO28" s="216">
        <v>46265</v>
      </c>
      <c r="AP28" s="216" t="s">
        <v>193</v>
      </c>
      <c r="AQ28" s="216" t="s">
        <v>194</v>
      </c>
      <c r="AR28" s="216">
        <v>46295</v>
      </c>
      <c r="AS28" s="216" t="s">
        <v>195</v>
      </c>
      <c r="AT28" s="216" t="s">
        <v>196</v>
      </c>
      <c r="AU28" s="216">
        <v>46326</v>
      </c>
      <c r="AV28" s="216" t="s">
        <v>197</v>
      </c>
      <c r="AW28" s="216" t="s">
        <v>198</v>
      </c>
      <c r="AX28" s="216">
        <v>46356</v>
      </c>
      <c r="AY28" s="216" t="s">
        <v>199</v>
      </c>
      <c r="AZ28" s="216" t="s">
        <v>200</v>
      </c>
      <c r="BA28" s="216">
        <v>46387</v>
      </c>
      <c r="BB28" s="216" t="s">
        <v>231</v>
      </c>
      <c r="BC28" s="198" t="s">
        <v>202</v>
      </c>
      <c r="BD28" s="198" t="s">
        <v>203</v>
      </c>
      <c r="BE28" s="198" t="s">
        <v>204</v>
      </c>
      <c r="BG28" s="328" t="s">
        <v>205</v>
      </c>
      <c r="BH28" s="424" t="s">
        <v>205</v>
      </c>
      <c r="BI28" s="424" t="s">
        <v>205</v>
      </c>
      <c r="BJ28" s="424" t="s">
        <v>205</v>
      </c>
      <c r="BK28" s="424" t="s">
        <v>205</v>
      </c>
      <c r="BL28" s="425" t="s">
        <v>205</v>
      </c>
      <c r="BM28"/>
      <c r="BN28" s="421" t="s">
        <v>206</v>
      </c>
      <c r="BO28" s="422" t="s">
        <v>206</v>
      </c>
      <c r="BP28" s="422" t="s">
        <v>206</v>
      </c>
      <c r="BQ28" s="422" t="s">
        <v>206</v>
      </c>
      <c r="BR28" s="423" t="s">
        <v>206</v>
      </c>
      <c r="BS28" s="327" t="s">
        <v>207</v>
      </c>
      <c r="BT28" s="198" t="s">
        <v>232</v>
      </c>
      <c r="BU28" s="198" t="s">
        <v>209</v>
      </c>
      <c r="BV28" s="198" t="s">
        <v>653</v>
      </c>
      <c r="BW28" s="198" t="s">
        <v>210</v>
      </c>
      <c r="BY28" s="628"/>
      <c r="BZ28" s="238"/>
      <c r="CA28" s="238"/>
      <c r="CB28" s="238"/>
      <c r="CC28" s="238"/>
      <c r="CD28" s="238"/>
      <c r="CE28" s="238"/>
      <c r="CF28" s="238"/>
      <c r="CG28" s="238"/>
      <c r="CH28" s="201"/>
      <c r="CI28" s="201"/>
      <c r="CJ28" s="94"/>
      <c r="CK28" s="204" t="s">
        <v>233</v>
      </c>
      <c r="CM28" s="204" t="s">
        <v>211</v>
      </c>
      <c r="CO28" s="204" t="s">
        <v>211</v>
      </c>
      <c r="CQ28" s="795" t="s">
        <v>631</v>
      </c>
      <c r="CS28" s="1211"/>
      <c r="CU28" s="1213"/>
    </row>
    <row r="29" spans="1:99" ht="16.5" customHeight="1" x14ac:dyDescent="0.25">
      <c r="B29" s="598"/>
      <c r="C29" s="599"/>
      <c r="D29" s="599"/>
      <c r="E29" s="604"/>
      <c r="F29" s="602"/>
      <c r="G29" s="606"/>
      <c r="H29" s="606"/>
      <c r="I29" s="606"/>
      <c r="J29" s="608"/>
      <c r="K29" s="609"/>
      <c r="L29" s="205"/>
      <c r="M29" s="613"/>
      <c r="N29" s="206"/>
      <c r="O29" s="207"/>
      <c r="P29" s="207"/>
      <c r="Q29" s="208"/>
      <c r="R29" s="615"/>
      <c r="S29" s="209"/>
      <c r="T29" s="210"/>
      <c r="U29" s="615"/>
      <c r="V29" s="209"/>
      <c r="W29" s="210"/>
      <c r="X29" s="615"/>
      <c r="Y29" s="209"/>
      <c r="Z29" s="210"/>
      <c r="AA29" s="615"/>
      <c r="AB29" s="209"/>
      <c r="AC29" s="210"/>
      <c r="AD29" s="615"/>
      <c r="AE29" s="209"/>
      <c r="AF29" s="210"/>
      <c r="AG29" s="615"/>
      <c r="AH29" s="209"/>
      <c r="AI29" s="210"/>
      <c r="AJ29" s="615"/>
      <c r="AK29" s="209"/>
      <c r="AL29" s="210"/>
      <c r="AM29" s="615"/>
      <c r="AN29" s="209"/>
      <c r="AO29" s="210"/>
      <c r="AP29" s="615"/>
      <c r="AQ29" s="209"/>
      <c r="AR29" s="210"/>
      <c r="AS29" s="615"/>
      <c r="AT29" s="209"/>
      <c r="AU29" s="210"/>
      <c r="AV29" s="615"/>
      <c r="AW29" s="209"/>
      <c r="AX29" s="210"/>
      <c r="AY29" s="615"/>
      <c r="AZ29" s="209"/>
      <c r="BA29" s="210"/>
      <c r="BB29" s="641"/>
      <c r="BC29" s="211"/>
      <c r="BD29" s="642"/>
      <c r="BE29" s="211"/>
      <c r="BF29" s="31"/>
      <c r="BG29" s="618"/>
      <c r="BH29" s="619"/>
      <c r="BI29" s="619"/>
      <c r="BJ29" s="619"/>
      <c r="BK29" s="619"/>
      <c r="BL29" s="620"/>
      <c r="BN29" s="618"/>
      <c r="BO29" s="619"/>
      <c r="BP29" s="619"/>
      <c r="BQ29" s="624"/>
      <c r="BR29" s="625"/>
      <c r="BS29" s="647"/>
      <c r="BT29" s="470"/>
      <c r="BU29" s="619"/>
      <c r="BV29" s="861"/>
      <c r="BW29" s="92"/>
      <c r="BX29" s="31"/>
      <c r="BY29" s="92"/>
      <c r="BZ29" s="92"/>
      <c r="CA29" s="92"/>
      <c r="CB29" s="92"/>
      <c r="CC29" s="92"/>
      <c r="CD29" s="92"/>
      <c r="CE29" s="92"/>
      <c r="CF29" s="92"/>
      <c r="CG29" s="92"/>
      <c r="CH29" s="92"/>
      <c r="CI29" s="92"/>
      <c r="CJ29" s="31"/>
      <c r="CK29" s="202"/>
      <c r="CL29" s="31"/>
      <c r="CM29" s="202"/>
      <c r="CN29" s="31"/>
      <c r="CO29" s="202"/>
      <c r="CP29" s="31"/>
      <c r="CQ29" s="202"/>
      <c r="CR29" s="31"/>
      <c r="CS29" s="632"/>
      <c r="CT29" s="31"/>
      <c r="CU29" s="636"/>
    </row>
    <row r="30" spans="1:99" x14ac:dyDescent="0.25">
      <c r="B30" s="600"/>
      <c r="C30" s="601"/>
      <c r="D30" s="601"/>
      <c r="E30" s="605"/>
      <c r="F30" s="603"/>
      <c r="G30" s="607"/>
      <c r="H30" s="607"/>
      <c r="I30" s="607"/>
      <c r="J30" s="610"/>
      <c r="K30" s="611"/>
      <c r="L30" s="205"/>
      <c r="M30" s="613"/>
      <c r="N30" s="180"/>
      <c r="O30" s="181"/>
      <c r="P30" s="181"/>
      <c r="Q30" s="208"/>
      <c r="R30" s="615"/>
      <c r="S30" s="209"/>
      <c r="T30" s="210"/>
      <c r="U30" s="615"/>
      <c r="V30" s="300"/>
      <c r="W30" s="210"/>
      <c r="X30" s="615"/>
      <c r="Y30" s="300"/>
      <c r="Z30" s="184"/>
      <c r="AA30" s="615"/>
      <c r="AB30" s="300"/>
      <c r="AC30" s="184"/>
      <c r="AD30" s="616"/>
      <c r="AE30" s="300"/>
      <c r="AF30" s="184"/>
      <c r="AG30" s="616"/>
      <c r="AH30" s="300"/>
      <c r="AI30" s="184"/>
      <c r="AJ30" s="616"/>
      <c r="AK30" s="209"/>
      <c r="AL30" s="184"/>
      <c r="AM30" s="616"/>
      <c r="AN30" s="209"/>
      <c r="AO30" s="184"/>
      <c r="AP30" s="616"/>
      <c r="AQ30" s="209"/>
      <c r="AR30" s="184"/>
      <c r="AS30" s="616"/>
      <c r="AT30" s="209"/>
      <c r="AU30" s="210"/>
      <c r="AV30" s="616"/>
      <c r="AW30" s="209"/>
      <c r="AX30" s="184"/>
      <c r="AY30" s="616"/>
      <c r="AZ30" s="209"/>
      <c r="BA30" s="184"/>
      <c r="BB30" s="641"/>
      <c r="BC30" s="211"/>
      <c r="BD30" s="642"/>
      <c r="BE30" s="211"/>
      <c r="BF30" s="31"/>
      <c r="BG30" s="618"/>
      <c r="BH30" s="619"/>
      <c r="BI30" s="619"/>
      <c r="BJ30" s="619"/>
      <c r="BK30" s="619"/>
      <c r="BL30" s="620"/>
      <c r="BN30" s="618"/>
      <c r="BO30" s="619"/>
      <c r="BP30" s="619"/>
      <c r="BQ30" s="624"/>
      <c r="BR30" s="625"/>
      <c r="BS30" s="647"/>
      <c r="BT30" s="470"/>
      <c r="BU30" s="619"/>
      <c r="BV30" s="861"/>
      <c r="BW30" s="92"/>
      <c r="BX30" s="31"/>
      <c r="BY30" s="92"/>
      <c r="BZ30" s="92"/>
      <c r="CA30" s="92"/>
      <c r="CB30" s="92"/>
      <c r="CC30" s="92"/>
      <c r="CD30" s="92"/>
      <c r="CE30" s="92"/>
      <c r="CF30" s="92"/>
      <c r="CG30" s="92"/>
      <c r="CH30" s="92"/>
      <c r="CI30" s="92"/>
      <c r="CJ30" s="31"/>
      <c r="CK30" s="202"/>
      <c r="CM30" s="202"/>
      <c r="CN30" s="31"/>
      <c r="CO30" s="202"/>
      <c r="CP30" s="31"/>
      <c r="CQ30" s="202"/>
      <c r="CS30" s="633"/>
      <c r="CU30" s="637"/>
    </row>
    <row r="31" spans="1:99" x14ac:dyDescent="0.25">
      <c r="B31" s="600"/>
      <c r="C31" s="601"/>
      <c r="D31" s="601"/>
      <c r="E31" s="605"/>
      <c r="F31" s="603"/>
      <c r="G31" s="607"/>
      <c r="H31" s="607"/>
      <c r="I31" s="607"/>
      <c r="J31" s="610"/>
      <c r="K31" s="611"/>
      <c r="L31" s="205"/>
      <c r="M31" s="613"/>
      <c r="N31" s="180"/>
      <c r="O31" s="181"/>
      <c r="P31" s="181"/>
      <c r="Q31" s="208"/>
      <c r="R31" s="615"/>
      <c r="S31" s="209"/>
      <c r="T31" s="210"/>
      <c r="U31" s="615"/>
      <c r="V31" s="300"/>
      <c r="W31" s="210"/>
      <c r="X31" s="615"/>
      <c r="Y31" s="300"/>
      <c r="Z31" s="184"/>
      <c r="AA31" s="615"/>
      <c r="AB31" s="300"/>
      <c r="AC31" s="184"/>
      <c r="AD31" s="616"/>
      <c r="AE31" s="300"/>
      <c r="AF31" s="184"/>
      <c r="AG31" s="616"/>
      <c r="AH31" s="300"/>
      <c r="AI31" s="184"/>
      <c r="AJ31" s="616"/>
      <c r="AK31" s="209"/>
      <c r="AL31" s="184"/>
      <c r="AM31" s="616"/>
      <c r="AN31" s="209"/>
      <c r="AO31" s="184"/>
      <c r="AP31" s="616"/>
      <c r="AQ31" s="209"/>
      <c r="AR31" s="184"/>
      <c r="AS31" s="616"/>
      <c r="AT31" s="209"/>
      <c r="AU31" s="210"/>
      <c r="AV31" s="616"/>
      <c r="AW31" s="209"/>
      <c r="AX31" s="184"/>
      <c r="AY31" s="616"/>
      <c r="AZ31" s="209"/>
      <c r="BA31" s="184"/>
      <c r="BB31" s="641"/>
      <c r="BC31" s="211"/>
      <c r="BD31" s="642"/>
      <c r="BE31" s="211"/>
      <c r="BF31" s="31"/>
      <c r="BG31" s="618"/>
      <c r="BH31" s="619"/>
      <c r="BI31" s="619"/>
      <c r="BJ31" s="619"/>
      <c r="BK31" s="619"/>
      <c r="BL31" s="620"/>
      <c r="BN31" s="618"/>
      <c r="BO31" s="619"/>
      <c r="BP31" s="619"/>
      <c r="BQ31" s="624"/>
      <c r="BR31" s="625"/>
      <c r="BS31" s="647"/>
      <c r="BT31" s="470"/>
      <c r="BU31" s="619"/>
      <c r="BV31" s="861"/>
      <c r="BW31" s="92"/>
      <c r="BX31" s="31"/>
      <c r="BY31" s="92"/>
      <c r="BZ31" s="92"/>
      <c r="CA31" s="92"/>
      <c r="CB31" s="92"/>
      <c r="CC31" s="92"/>
      <c r="CD31" s="92"/>
      <c r="CE31" s="92"/>
      <c r="CF31" s="92"/>
      <c r="CG31" s="92"/>
      <c r="CH31" s="92"/>
      <c r="CI31" s="92"/>
      <c r="CJ31" s="31"/>
      <c r="CK31" s="202"/>
      <c r="CM31" s="202"/>
      <c r="CN31" s="31"/>
      <c r="CO31" s="202"/>
      <c r="CP31" s="31"/>
      <c r="CQ31" s="202"/>
      <c r="CS31" s="634"/>
      <c r="CU31" s="638"/>
    </row>
    <row r="32" spans="1:99" x14ac:dyDescent="0.25">
      <c r="B32" s="600"/>
      <c r="C32" s="601"/>
      <c r="D32" s="601"/>
      <c r="E32" s="605"/>
      <c r="F32" s="603"/>
      <c r="G32" s="607"/>
      <c r="H32" s="607"/>
      <c r="I32" s="607"/>
      <c r="J32" s="610"/>
      <c r="K32" s="611"/>
      <c r="L32" s="205"/>
      <c r="M32" s="613"/>
      <c r="N32" s="180"/>
      <c r="O32" s="181"/>
      <c r="P32" s="181"/>
      <c r="Q32" s="208"/>
      <c r="R32" s="615"/>
      <c r="S32" s="209"/>
      <c r="T32" s="210"/>
      <c r="U32" s="615"/>
      <c r="V32" s="300"/>
      <c r="W32" s="210"/>
      <c r="X32" s="615"/>
      <c r="Y32" s="300"/>
      <c r="Z32" s="184"/>
      <c r="AA32" s="615"/>
      <c r="AB32" s="300"/>
      <c r="AC32" s="184"/>
      <c r="AD32" s="616"/>
      <c r="AE32" s="300"/>
      <c r="AF32" s="184"/>
      <c r="AG32" s="616"/>
      <c r="AH32" s="300"/>
      <c r="AI32" s="184"/>
      <c r="AJ32" s="616"/>
      <c r="AK32" s="209"/>
      <c r="AL32" s="184"/>
      <c r="AM32" s="616"/>
      <c r="AN32" s="209"/>
      <c r="AO32" s="184"/>
      <c r="AP32" s="616"/>
      <c r="AQ32" s="209"/>
      <c r="AR32" s="184"/>
      <c r="AS32" s="616"/>
      <c r="AT32" s="209"/>
      <c r="AU32" s="210"/>
      <c r="AV32" s="616"/>
      <c r="AW32" s="209"/>
      <c r="AX32" s="184"/>
      <c r="AY32" s="616"/>
      <c r="AZ32" s="209"/>
      <c r="BA32" s="184"/>
      <c r="BB32" s="641"/>
      <c r="BC32" s="211"/>
      <c r="BD32" s="642"/>
      <c r="BE32" s="211"/>
      <c r="BF32" s="31"/>
      <c r="BG32" s="618"/>
      <c r="BH32" s="619"/>
      <c r="BI32" s="619"/>
      <c r="BJ32" s="619"/>
      <c r="BK32" s="619"/>
      <c r="BL32" s="620"/>
      <c r="BN32" s="618"/>
      <c r="BO32" s="619"/>
      <c r="BP32" s="619"/>
      <c r="BQ32" s="624"/>
      <c r="BR32" s="625"/>
      <c r="BS32" s="647"/>
      <c r="BT32" s="470"/>
      <c r="BU32" s="619"/>
      <c r="BV32" s="861"/>
      <c r="BW32" s="92"/>
      <c r="BX32" s="31"/>
      <c r="BY32" s="92"/>
      <c r="BZ32" s="92"/>
      <c r="CA32" s="92"/>
      <c r="CB32" s="92"/>
      <c r="CC32" s="92"/>
      <c r="CD32" s="92"/>
      <c r="CE32" s="92"/>
      <c r="CF32" s="92"/>
      <c r="CG32" s="92"/>
      <c r="CH32" s="92"/>
      <c r="CI32" s="92"/>
      <c r="CJ32" s="31"/>
      <c r="CK32" s="202"/>
      <c r="CM32" s="202"/>
      <c r="CN32" s="31"/>
      <c r="CO32" s="202"/>
      <c r="CP32" s="31"/>
      <c r="CQ32" s="202"/>
      <c r="CS32" s="634"/>
      <c r="CU32" s="638"/>
    </row>
    <row r="33" spans="2:99" x14ac:dyDescent="0.25">
      <c r="B33" s="600"/>
      <c r="C33" s="601"/>
      <c r="D33" s="601"/>
      <c r="E33" s="605"/>
      <c r="F33" s="603"/>
      <c r="G33" s="607"/>
      <c r="H33" s="607"/>
      <c r="I33" s="607"/>
      <c r="J33" s="610"/>
      <c r="K33" s="611"/>
      <c r="L33" s="205"/>
      <c r="M33" s="613"/>
      <c r="N33" s="180"/>
      <c r="O33" s="181"/>
      <c r="P33" s="181"/>
      <c r="Q33" s="208"/>
      <c r="R33" s="615"/>
      <c r="S33" s="209"/>
      <c r="T33" s="210"/>
      <c r="U33" s="615"/>
      <c r="V33" s="300"/>
      <c r="W33" s="210"/>
      <c r="X33" s="615"/>
      <c r="Y33" s="300"/>
      <c r="Z33" s="184"/>
      <c r="AA33" s="615"/>
      <c r="AB33" s="300"/>
      <c r="AC33" s="184"/>
      <c r="AD33" s="616"/>
      <c r="AE33" s="300"/>
      <c r="AF33" s="184"/>
      <c r="AG33" s="616"/>
      <c r="AH33" s="300"/>
      <c r="AI33" s="184"/>
      <c r="AJ33" s="616"/>
      <c r="AK33" s="209"/>
      <c r="AL33" s="184"/>
      <c r="AM33" s="616"/>
      <c r="AN33" s="209"/>
      <c r="AO33" s="184"/>
      <c r="AP33" s="616"/>
      <c r="AQ33" s="209"/>
      <c r="AR33" s="184"/>
      <c r="AS33" s="616"/>
      <c r="AT33" s="209"/>
      <c r="AU33" s="210"/>
      <c r="AV33" s="616"/>
      <c r="AW33" s="209"/>
      <c r="AX33" s="184"/>
      <c r="AY33" s="616"/>
      <c r="AZ33" s="209"/>
      <c r="BA33" s="184"/>
      <c r="BB33" s="641"/>
      <c r="BC33" s="211"/>
      <c r="BD33" s="642"/>
      <c r="BE33" s="211"/>
      <c r="BF33" s="31"/>
      <c r="BG33" s="618"/>
      <c r="BH33" s="619"/>
      <c r="BI33" s="619"/>
      <c r="BJ33" s="619"/>
      <c r="BK33" s="619"/>
      <c r="BL33" s="620"/>
      <c r="BN33" s="618"/>
      <c r="BO33" s="619"/>
      <c r="BP33" s="619"/>
      <c r="BQ33" s="624"/>
      <c r="BR33" s="625"/>
      <c r="BS33" s="647"/>
      <c r="BT33" s="470"/>
      <c r="BU33" s="619"/>
      <c r="BV33" s="861"/>
      <c r="BW33" s="92"/>
      <c r="BX33" s="31"/>
      <c r="BY33" s="92"/>
      <c r="BZ33" s="92"/>
      <c r="CA33" s="92"/>
      <c r="CB33" s="92"/>
      <c r="CC33" s="92"/>
      <c r="CD33" s="92"/>
      <c r="CE33" s="92"/>
      <c r="CF33" s="92"/>
      <c r="CG33" s="92"/>
      <c r="CH33" s="92"/>
      <c r="CI33" s="92"/>
      <c r="CJ33" s="31"/>
      <c r="CK33" s="202"/>
      <c r="CM33" s="202"/>
      <c r="CN33" s="31"/>
      <c r="CO33" s="202"/>
      <c r="CP33" s="31"/>
      <c r="CQ33" s="202"/>
      <c r="CS33" s="634"/>
      <c r="CU33" s="638"/>
    </row>
    <row r="34" spans="2:99" x14ac:dyDescent="0.25">
      <c r="B34" s="600"/>
      <c r="C34" s="601"/>
      <c r="D34" s="601"/>
      <c r="E34" s="605"/>
      <c r="F34" s="603"/>
      <c r="G34" s="607"/>
      <c r="H34" s="607"/>
      <c r="I34" s="607"/>
      <c r="J34" s="610"/>
      <c r="K34" s="611"/>
      <c r="L34" s="205"/>
      <c r="M34" s="613"/>
      <c r="N34" s="180"/>
      <c r="O34" s="181"/>
      <c r="P34" s="181"/>
      <c r="Q34" s="208"/>
      <c r="R34" s="615"/>
      <c r="S34" s="209"/>
      <c r="T34" s="210"/>
      <c r="U34" s="615"/>
      <c r="V34" s="300"/>
      <c r="W34" s="210"/>
      <c r="X34" s="615"/>
      <c r="Y34" s="300"/>
      <c r="Z34" s="184"/>
      <c r="AA34" s="615"/>
      <c r="AB34" s="300"/>
      <c r="AC34" s="184"/>
      <c r="AD34" s="616"/>
      <c r="AE34" s="300"/>
      <c r="AF34" s="184"/>
      <c r="AG34" s="616"/>
      <c r="AH34" s="300"/>
      <c r="AI34" s="184"/>
      <c r="AJ34" s="616"/>
      <c r="AK34" s="209"/>
      <c r="AL34" s="184"/>
      <c r="AM34" s="616"/>
      <c r="AN34" s="209"/>
      <c r="AO34" s="184"/>
      <c r="AP34" s="616"/>
      <c r="AQ34" s="209"/>
      <c r="AR34" s="184"/>
      <c r="AS34" s="616"/>
      <c r="AT34" s="209"/>
      <c r="AU34" s="210"/>
      <c r="AV34" s="616"/>
      <c r="AW34" s="209"/>
      <c r="AX34" s="184"/>
      <c r="AY34" s="616"/>
      <c r="AZ34" s="209"/>
      <c r="BA34" s="184"/>
      <c r="BB34" s="641"/>
      <c r="BC34" s="211"/>
      <c r="BD34" s="642"/>
      <c r="BE34" s="211"/>
      <c r="BF34" s="31"/>
      <c r="BG34" s="618"/>
      <c r="BH34" s="619"/>
      <c r="BI34" s="619"/>
      <c r="BJ34" s="619"/>
      <c r="BK34" s="619"/>
      <c r="BL34" s="620"/>
      <c r="BN34" s="618"/>
      <c r="BO34" s="619"/>
      <c r="BP34" s="619"/>
      <c r="BQ34" s="624"/>
      <c r="BR34" s="625"/>
      <c r="BS34" s="647"/>
      <c r="BT34" s="470"/>
      <c r="BU34" s="619"/>
      <c r="BV34" s="861"/>
      <c r="BW34" s="92"/>
      <c r="BX34" s="31"/>
      <c r="BY34" s="92"/>
      <c r="BZ34" s="92"/>
      <c r="CA34" s="92"/>
      <c r="CB34" s="92"/>
      <c r="CC34" s="92"/>
      <c r="CD34" s="92"/>
      <c r="CE34" s="92"/>
      <c r="CF34" s="92"/>
      <c r="CG34" s="92"/>
      <c r="CH34" s="92"/>
      <c r="CI34" s="92"/>
      <c r="CJ34" s="31"/>
      <c r="CK34" s="202"/>
      <c r="CM34" s="202"/>
      <c r="CN34" s="31"/>
      <c r="CO34" s="202"/>
      <c r="CP34" s="31"/>
      <c r="CQ34" s="202"/>
      <c r="CS34" s="634"/>
      <c r="CU34" s="638"/>
    </row>
    <row r="35" spans="2:99" x14ac:dyDescent="0.25">
      <c r="B35" s="600"/>
      <c r="C35" s="601"/>
      <c r="D35" s="601"/>
      <c r="E35" s="605"/>
      <c r="F35" s="603"/>
      <c r="G35" s="607"/>
      <c r="H35" s="607"/>
      <c r="I35" s="607"/>
      <c r="J35" s="610"/>
      <c r="K35" s="603"/>
      <c r="L35" s="205"/>
      <c r="M35" s="613"/>
      <c r="N35" s="180"/>
      <c r="O35" s="181"/>
      <c r="P35" s="181"/>
      <c r="Q35" s="208"/>
      <c r="R35" s="615"/>
      <c r="S35" s="209"/>
      <c r="T35" s="210"/>
      <c r="U35" s="615"/>
      <c r="V35" s="300"/>
      <c r="W35" s="210"/>
      <c r="X35" s="615"/>
      <c r="Y35" s="300"/>
      <c r="Z35" s="184"/>
      <c r="AA35" s="615"/>
      <c r="AB35" s="300"/>
      <c r="AC35" s="184"/>
      <c r="AD35" s="616"/>
      <c r="AE35" s="300"/>
      <c r="AF35" s="184"/>
      <c r="AG35" s="616"/>
      <c r="AH35" s="300"/>
      <c r="AI35" s="184"/>
      <c r="AJ35" s="616"/>
      <c r="AK35" s="209"/>
      <c r="AL35" s="184"/>
      <c r="AM35" s="616"/>
      <c r="AN35" s="209"/>
      <c r="AO35" s="184"/>
      <c r="AP35" s="616"/>
      <c r="AQ35" s="209"/>
      <c r="AR35" s="184"/>
      <c r="AS35" s="616"/>
      <c r="AT35" s="209"/>
      <c r="AU35" s="210"/>
      <c r="AV35" s="616"/>
      <c r="AW35" s="209"/>
      <c r="AX35" s="184"/>
      <c r="AY35" s="616"/>
      <c r="AZ35" s="209"/>
      <c r="BA35" s="184"/>
      <c r="BB35" s="641"/>
      <c r="BC35" s="211"/>
      <c r="BD35" s="642"/>
      <c r="BE35" s="211"/>
      <c r="BF35" s="31"/>
      <c r="BG35" s="618"/>
      <c r="BH35" s="619"/>
      <c r="BI35" s="619"/>
      <c r="BJ35" s="619"/>
      <c r="BK35" s="619"/>
      <c r="BL35" s="620"/>
      <c r="BN35" s="618"/>
      <c r="BO35" s="619"/>
      <c r="BP35" s="619"/>
      <c r="BQ35" s="624"/>
      <c r="BR35" s="625"/>
      <c r="BS35" s="647"/>
      <c r="BT35" s="470"/>
      <c r="BU35" s="619"/>
      <c r="BV35" s="861"/>
      <c r="BW35" s="92"/>
      <c r="BX35" s="31"/>
      <c r="BY35" s="92"/>
      <c r="BZ35" s="92"/>
      <c r="CA35" s="92"/>
      <c r="CB35" s="92"/>
      <c r="CC35" s="92"/>
      <c r="CD35" s="92"/>
      <c r="CE35" s="92"/>
      <c r="CF35" s="92"/>
      <c r="CG35" s="92"/>
      <c r="CH35" s="92"/>
      <c r="CI35" s="92"/>
      <c r="CJ35" s="31"/>
      <c r="CK35" s="202"/>
      <c r="CM35" s="202"/>
      <c r="CN35" s="31"/>
      <c r="CO35" s="202"/>
      <c r="CP35" s="31"/>
      <c r="CQ35" s="202"/>
      <c r="CS35" s="634"/>
      <c r="CU35" s="638"/>
    </row>
    <row r="36" spans="2:99" x14ac:dyDescent="0.25">
      <c r="B36" s="600"/>
      <c r="C36" s="601"/>
      <c r="D36" s="601"/>
      <c r="E36" s="605"/>
      <c r="F36" s="603"/>
      <c r="G36" s="607"/>
      <c r="H36" s="607"/>
      <c r="I36" s="607"/>
      <c r="J36" s="610"/>
      <c r="K36" s="611"/>
      <c r="L36" s="205"/>
      <c r="M36" s="613"/>
      <c r="N36" s="180"/>
      <c r="O36" s="181"/>
      <c r="P36" s="181"/>
      <c r="Q36" s="208"/>
      <c r="R36" s="615"/>
      <c r="S36" s="209"/>
      <c r="T36" s="210"/>
      <c r="U36" s="615"/>
      <c r="V36" s="300"/>
      <c r="W36" s="210"/>
      <c r="X36" s="615"/>
      <c r="Y36" s="300"/>
      <c r="Z36" s="184"/>
      <c r="AA36" s="615"/>
      <c r="AB36" s="300"/>
      <c r="AC36" s="184"/>
      <c r="AD36" s="616"/>
      <c r="AE36" s="300"/>
      <c r="AF36" s="184"/>
      <c r="AG36" s="616"/>
      <c r="AH36" s="300"/>
      <c r="AI36" s="184"/>
      <c r="AJ36" s="616"/>
      <c r="AK36" s="209"/>
      <c r="AL36" s="184"/>
      <c r="AM36" s="616"/>
      <c r="AN36" s="209"/>
      <c r="AO36" s="184"/>
      <c r="AP36" s="616"/>
      <c r="AQ36" s="209"/>
      <c r="AR36" s="184"/>
      <c r="AS36" s="616"/>
      <c r="AT36" s="209"/>
      <c r="AU36" s="210"/>
      <c r="AV36" s="616"/>
      <c r="AW36" s="209"/>
      <c r="AX36" s="184"/>
      <c r="AY36" s="616"/>
      <c r="AZ36" s="209"/>
      <c r="BA36" s="184"/>
      <c r="BB36" s="641"/>
      <c r="BC36" s="211"/>
      <c r="BD36" s="642"/>
      <c r="BE36" s="211"/>
      <c r="BF36" s="31"/>
      <c r="BG36" s="618"/>
      <c r="BH36" s="619"/>
      <c r="BI36" s="619"/>
      <c r="BJ36" s="619"/>
      <c r="BK36" s="619"/>
      <c r="BL36" s="620"/>
      <c r="BN36" s="618"/>
      <c r="BO36" s="619"/>
      <c r="BP36" s="619"/>
      <c r="BQ36" s="624"/>
      <c r="BR36" s="625"/>
      <c r="BS36" s="647"/>
      <c r="BT36" s="470"/>
      <c r="BU36" s="619"/>
      <c r="BV36" s="861"/>
      <c r="BW36" s="92"/>
      <c r="BX36" s="31"/>
      <c r="BY36" s="92"/>
      <c r="BZ36" s="92"/>
      <c r="CA36" s="92"/>
      <c r="CB36" s="92"/>
      <c r="CC36" s="92"/>
      <c r="CD36" s="92"/>
      <c r="CE36" s="92"/>
      <c r="CF36" s="92"/>
      <c r="CG36" s="92"/>
      <c r="CH36" s="92"/>
      <c r="CI36" s="92"/>
      <c r="CJ36" s="31"/>
      <c r="CK36" s="202"/>
      <c r="CM36" s="202"/>
      <c r="CN36" s="31"/>
      <c r="CO36" s="202"/>
      <c r="CP36" s="31"/>
      <c r="CQ36" s="202"/>
      <c r="CS36" s="634"/>
      <c r="CU36" s="638"/>
    </row>
    <row r="37" spans="2:99" x14ac:dyDescent="0.25">
      <c r="B37" s="600"/>
      <c r="C37" s="601"/>
      <c r="D37" s="601"/>
      <c r="E37" s="605"/>
      <c r="F37" s="603"/>
      <c r="G37" s="607"/>
      <c r="H37" s="607"/>
      <c r="I37" s="607"/>
      <c r="J37" s="610"/>
      <c r="K37" s="603"/>
      <c r="L37" s="205"/>
      <c r="M37" s="613"/>
      <c r="N37" s="180"/>
      <c r="O37" s="181"/>
      <c r="P37" s="181"/>
      <c r="Q37" s="208"/>
      <c r="R37" s="615"/>
      <c r="S37" s="209"/>
      <c r="T37" s="210"/>
      <c r="U37" s="615"/>
      <c r="V37" s="300"/>
      <c r="W37" s="210"/>
      <c r="X37" s="615"/>
      <c r="Y37" s="300"/>
      <c r="Z37" s="184"/>
      <c r="AA37" s="615"/>
      <c r="AB37" s="300"/>
      <c r="AC37" s="184"/>
      <c r="AD37" s="616"/>
      <c r="AE37" s="300"/>
      <c r="AF37" s="184"/>
      <c r="AG37" s="616"/>
      <c r="AH37" s="300"/>
      <c r="AI37" s="184"/>
      <c r="AJ37" s="616"/>
      <c r="AK37" s="209"/>
      <c r="AL37" s="184"/>
      <c r="AM37" s="616"/>
      <c r="AN37" s="209"/>
      <c r="AO37" s="184"/>
      <c r="AP37" s="616"/>
      <c r="AQ37" s="209"/>
      <c r="AR37" s="184"/>
      <c r="AS37" s="616"/>
      <c r="AT37" s="209"/>
      <c r="AU37" s="210"/>
      <c r="AV37" s="616"/>
      <c r="AW37" s="209"/>
      <c r="AX37" s="184"/>
      <c r="AY37" s="616"/>
      <c r="AZ37" s="209"/>
      <c r="BA37" s="184"/>
      <c r="BB37" s="641"/>
      <c r="BC37" s="211"/>
      <c r="BD37" s="642"/>
      <c r="BE37" s="211"/>
      <c r="BF37" s="31"/>
      <c r="BG37" s="618"/>
      <c r="BH37" s="619"/>
      <c r="BI37" s="619"/>
      <c r="BJ37" s="619"/>
      <c r="BK37" s="619"/>
      <c r="BL37" s="620"/>
      <c r="BN37" s="618"/>
      <c r="BO37" s="619"/>
      <c r="BP37" s="619"/>
      <c r="BQ37" s="624"/>
      <c r="BR37" s="625"/>
      <c r="BS37" s="647"/>
      <c r="BT37" s="470"/>
      <c r="BU37" s="619"/>
      <c r="BV37" s="861"/>
      <c r="BW37" s="92"/>
      <c r="BX37" s="31"/>
      <c r="BY37" s="92"/>
      <c r="BZ37" s="92"/>
      <c r="CA37" s="92"/>
      <c r="CB37" s="92"/>
      <c r="CC37" s="92"/>
      <c r="CD37" s="92"/>
      <c r="CE37" s="92"/>
      <c r="CF37" s="92"/>
      <c r="CG37" s="92"/>
      <c r="CH37" s="92"/>
      <c r="CI37" s="92"/>
      <c r="CJ37" s="31"/>
      <c r="CK37" s="202"/>
      <c r="CM37" s="202"/>
      <c r="CN37" s="31"/>
      <c r="CO37" s="202"/>
      <c r="CP37" s="31"/>
      <c r="CQ37" s="202"/>
      <c r="CS37" s="634"/>
      <c r="CU37" s="638"/>
    </row>
    <row r="38" spans="2:99" x14ac:dyDescent="0.25">
      <c r="B38" s="600"/>
      <c r="C38" s="601"/>
      <c r="D38" s="601"/>
      <c r="E38" s="605"/>
      <c r="F38" s="603"/>
      <c r="G38" s="607"/>
      <c r="H38" s="607"/>
      <c r="I38" s="607"/>
      <c r="J38" s="610"/>
      <c r="K38" s="611"/>
      <c r="L38" s="205"/>
      <c r="M38" s="613"/>
      <c r="N38" s="180"/>
      <c r="O38" s="181"/>
      <c r="P38" s="181"/>
      <c r="Q38" s="208"/>
      <c r="R38" s="615"/>
      <c r="S38" s="209"/>
      <c r="T38" s="210"/>
      <c r="U38" s="615"/>
      <c r="V38" s="300"/>
      <c r="W38" s="210"/>
      <c r="X38" s="615"/>
      <c r="Y38" s="300"/>
      <c r="Z38" s="184"/>
      <c r="AA38" s="615"/>
      <c r="AB38" s="300"/>
      <c r="AC38" s="184"/>
      <c r="AD38" s="616"/>
      <c r="AE38" s="300"/>
      <c r="AF38" s="184"/>
      <c r="AG38" s="616"/>
      <c r="AH38" s="300"/>
      <c r="AI38" s="184"/>
      <c r="AJ38" s="616"/>
      <c r="AK38" s="209"/>
      <c r="AL38" s="184"/>
      <c r="AM38" s="616"/>
      <c r="AN38" s="209"/>
      <c r="AO38" s="184"/>
      <c r="AP38" s="616"/>
      <c r="AQ38" s="209"/>
      <c r="AR38" s="184"/>
      <c r="AS38" s="616"/>
      <c r="AT38" s="209"/>
      <c r="AU38" s="210"/>
      <c r="AV38" s="616"/>
      <c r="AW38" s="209"/>
      <c r="AX38" s="184"/>
      <c r="AY38" s="616"/>
      <c r="AZ38" s="209"/>
      <c r="BA38" s="184"/>
      <c r="BB38" s="641"/>
      <c r="BC38" s="211"/>
      <c r="BD38" s="642"/>
      <c r="BE38" s="211"/>
      <c r="BF38" s="31"/>
      <c r="BG38" s="618"/>
      <c r="BH38" s="619"/>
      <c r="BI38" s="619"/>
      <c r="BJ38" s="619"/>
      <c r="BK38" s="619"/>
      <c r="BL38" s="620"/>
      <c r="BN38" s="618"/>
      <c r="BO38" s="619"/>
      <c r="BP38" s="619"/>
      <c r="BQ38" s="624"/>
      <c r="BR38" s="625"/>
      <c r="BS38" s="647"/>
      <c r="BT38" s="470"/>
      <c r="BU38" s="619"/>
      <c r="BV38" s="861"/>
      <c r="BW38" s="92"/>
      <c r="BX38" s="31"/>
      <c r="BY38" s="92"/>
      <c r="BZ38" s="92"/>
      <c r="CA38" s="92"/>
      <c r="CB38" s="92"/>
      <c r="CC38" s="92"/>
      <c r="CD38" s="92"/>
      <c r="CE38" s="92"/>
      <c r="CF38" s="92"/>
      <c r="CG38" s="92"/>
      <c r="CH38" s="92"/>
      <c r="CI38" s="92"/>
      <c r="CJ38" s="31"/>
      <c r="CK38" s="202"/>
      <c r="CM38" s="202"/>
      <c r="CN38" s="31"/>
      <c r="CO38" s="202"/>
      <c r="CP38" s="31"/>
      <c r="CQ38" s="202"/>
      <c r="CS38" s="634"/>
      <c r="CU38" s="638"/>
    </row>
    <row r="39" spans="2:99" x14ac:dyDescent="0.25">
      <c r="B39" s="600"/>
      <c r="C39" s="601"/>
      <c r="D39" s="601"/>
      <c r="E39" s="605"/>
      <c r="F39" s="603"/>
      <c r="G39" s="607"/>
      <c r="H39" s="607"/>
      <c r="I39" s="607"/>
      <c r="J39" s="610"/>
      <c r="K39" s="603"/>
      <c r="L39" s="205"/>
      <c r="M39" s="613"/>
      <c r="N39" s="180"/>
      <c r="O39" s="181"/>
      <c r="P39" s="181"/>
      <c r="Q39" s="208"/>
      <c r="R39" s="615"/>
      <c r="S39" s="209"/>
      <c r="T39" s="210"/>
      <c r="U39" s="615"/>
      <c r="V39" s="300"/>
      <c r="W39" s="210"/>
      <c r="X39" s="615"/>
      <c r="Y39" s="300"/>
      <c r="Z39" s="184"/>
      <c r="AA39" s="615"/>
      <c r="AB39" s="300"/>
      <c r="AC39" s="184"/>
      <c r="AD39" s="616"/>
      <c r="AE39" s="300"/>
      <c r="AF39" s="184"/>
      <c r="AG39" s="616"/>
      <c r="AH39" s="300"/>
      <c r="AI39" s="184"/>
      <c r="AJ39" s="616"/>
      <c r="AK39" s="209"/>
      <c r="AL39" s="184"/>
      <c r="AM39" s="616"/>
      <c r="AN39" s="209"/>
      <c r="AO39" s="184"/>
      <c r="AP39" s="616"/>
      <c r="AQ39" s="209"/>
      <c r="AR39" s="184"/>
      <c r="AS39" s="616"/>
      <c r="AT39" s="209"/>
      <c r="AU39" s="210"/>
      <c r="AV39" s="616"/>
      <c r="AW39" s="209"/>
      <c r="AX39" s="184"/>
      <c r="AY39" s="616"/>
      <c r="AZ39" s="209"/>
      <c r="BA39" s="184"/>
      <c r="BB39" s="641"/>
      <c r="BC39" s="211"/>
      <c r="BD39" s="642"/>
      <c r="BE39" s="211"/>
      <c r="BF39" s="31"/>
      <c r="BG39" s="618"/>
      <c r="BH39" s="619"/>
      <c r="BI39" s="619"/>
      <c r="BJ39" s="619"/>
      <c r="BK39" s="619"/>
      <c r="BL39" s="620"/>
      <c r="BN39" s="618"/>
      <c r="BO39" s="619"/>
      <c r="BP39" s="619"/>
      <c r="BQ39" s="624"/>
      <c r="BR39" s="625"/>
      <c r="BS39" s="647"/>
      <c r="BT39" s="470"/>
      <c r="BU39" s="619"/>
      <c r="BV39" s="861"/>
      <c r="BW39" s="92"/>
      <c r="BX39" s="31"/>
      <c r="BY39" s="92"/>
      <c r="BZ39" s="92"/>
      <c r="CA39" s="92"/>
      <c r="CB39" s="92"/>
      <c r="CC39" s="92"/>
      <c r="CD39" s="92"/>
      <c r="CE39" s="92"/>
      <c r="CF39" s="92"/>
      <c r="CG39" s="92"/>
      <c r="CH39" s="92"/>
      <c r="CI39" s="92"/>
      <c r="CJ39" s="31"/>
      <c r="CK39" s="202"/>
      <c r="CM39" s="202"/>
      <c r="CN39" s="31"/>
      <c r="CO39" s="202"/>
      <c r="CP39" s="31"/>
      <c r="CQ39" s="202"/>
      <c r="CS39" s="634"/>
      <c r="CU39" s="638"/>
    </row>
    <row r="40" spans="2:99" x14ac:dyDescent="0.25">
      <c r="B40" s="600"/>
      <c r="C40" s="601"/>
      <c r="D40" s="601"/>
      <c r="E40" s="605"/>
      <c r="F40" s="603"/>
      <c r="G40" s="607"/>
      <c r="H40" s="607"/>
      <c r="I40" s="607"/>
      <c r="J40" s="610"/>
      <c r="K40" s="603"/>
      <c r="L40" s="205"/>
      <c r="M40" s="613"/>
      <c r="N40" s="180"/>
      <c r="O40" s="181"/>
      <c r="P40" s="181"/>
      <c r="Q40" s="208"/>
      <c r="R40" s="615"/>
      <c r="S40" s="209"/>
      <c r="T40" s="210"/>
      <c r="U40" s="615"/>
      <c r="V40" s="300"/>
      <c r="W40" s="210"/>
      <c r="X40" s="615"/>
      <c r="Y40" s="300"/>
      <c r="Z40" s="184"/>
      <c r="AA40" s="615"/>
      <c r="AB40" s="300"/>
      <c r="AC40" s="184"/>
      <c r="AD40" s="616"/>
      <c r="AE40" s="300"/>
      <c r="AF40" s="184"/>
      <c r="AG40" s="616"/>
      <c r="AH40" s="300"/>
      <c r="AI40" s="184"/>
      <c r="AJ40" s="616"/>
      <c r="AK40" s="209"/>
      <c r="AL40" s="184"/>
      <c r="AM40" s="616"/>
      <c r="AN40" s="209"/>
      <c r="AO40" s="184"/>
      <c r="AP40" s="616"/>
      <c r="AQ40" s="209"/>
      <c r="AR40" s="184"/>
      <c r="AS40" s="616"/>
      <c r="AT40" s="209"/>
      <c r="AU40" s="210"/>
      <c r="AV40" s="616"/>
      <c r="AW40" s="209"/>
      <c r="AX40" s="184"/>
      <c r="AY40" s="616"/>
      <c r="AZ40" s="209"/>
      <c r="BA40" s="184"/>
      <c r="BB40" s="641"/>
      <c r="BC40" s="211"/>
      <c r="BD40" s="642"/>
      <c r="BE40" s="211"/>
      <c r="BF40" s="31"/>
      <c r="BG40" s="618"/>
      <c r="BH40" s="619"/>
      <c r="BI40" s="619"/>
      <c r="BJ40" s="619"/>
      <c r="BK40" s="619"/>
      <c r="BL40" s="620"/>
      <c r="BN40" s="618"/>
      <c r="BO40" s="619"/>
      <c r="BP40" s="619"/>
      <c r="BQ40" s="624"/>
      <c r="BR40" s="625"/>
      <c r="BS40" s="647"/>
      <c r="BT40" s="470"/>
      <c r="BU40" s="619"/>
      <c r="BV40" s="861"/>
      <c r="BW40" s="92"/>
      <c r="BX40" s="31"/>
      <c r="BY40" s="92"/>
      <c r="BZ40" s="92"/>
      <c r="CA40" s="92"/>
      <c r="CB40" s="92"/>
      <c r="CC40" s="92"/>
      <c r="CD40" s="92"/>
      <c r="CE40" s="92"/>
      <c r="CF40" s="92"/>
      <c r="CG40" s="92"/>
      <c r="CH40" s="92"/>
      <c r="CI40" s="92"/>
      <c r="CJ40" s="31"/>
      <c r="CK40" s="202"/>
      <c r="CM40" s="202"/>
      <c r="CN40" s="31"/>
      <c r="CO40" s="202"/>
      <c r="CP40" s="31"/>
      <c r="CQ40" s="202"/>
      <c r="CS40" s="634"/>
      <c r="CU40" s="638"/>
    </row>
    <row r="41" spans="2:99" x14ac:dyDescent="0.25">
      <c r="B41" s="600"/>
      <c r="C41" s="601"/>
      <c r="D41" s="601"/>
      <c r="E41" s="605"/>
      <c r="F41" s="603"/>
      <c r="G41" s="607"/>
      <c r="H41" s="607"/>
      <c r="I41" s="607"/>
      <c r="J41" s="610"/>
      <c r="K41" s="603"/>
      <c r="L41" s="205"/>
      <c r="M41" s="613"/>
      <c r="N41" s="180"/>
      <c r="O41" s="181"/>
      <c r="P41" s="181"/>
      <c r="Q41" s="208"/>
      <c r="R41" s="615"/>
      <c r="S41" s="209"/>
      <c r="T41" s="210"/>
      <c r="U41" s="615"/>
      <c r="V41" s="300"/>
      <c r="W41" s="210"/>
      <c r="X41" s="615"/>
      <c r="Y41" s="300"/>
      <c r="Z41" s="184"/>
      <c r="AA41" s="615"/>
      <c r="AB41" s="300"/>
      <c r="AC41" s="184"/>
      <c r="AD41" s="616"/>
      <c r="AE41" s="300"/>
      <c r="AF41" s="184"/>
      <c r="AG41" s="616"/>
      <c r="AH41" s="300"/>
      <c r="AI41" s="184"/>
      <c r="AJ41" s="616"/>
      <c r="AK41" s="209"/>
      <c r="AL41" s="184"/>
      <c r="AM41" s="616"/>
      <c r="AN41" s="209"/>
      <c r="AO41" s="184"/>
      <c r="AP41" s="616"/>
      <c r="AQ41" s="209"/>
      <c r="AR41" s="184"/>
      <c r="AS41" s="616"/>
      <c r="AT41" s="209"/>
      <c r="AU41" s="210"/>
      <c r="AV41" s="616"/>
      <c r="AW41" s="209"/>
      <c r="AX41" s="184"/>
      <c r="AY41" s="616"/>
      <c r="AZ41" s="209"/>
      <c r="BA41" s="184"/>
      <c r="BB41" s="641"/>
      <c r="BC41" s="211"/>
      <c r="BD41" s="642"/>
      <c r="BE41" s="211"/>
      <c r="BF41" s="31"/>
      <c r="BG41" s="618"/>
      <c r="BH41" s="619"/>
      <c r="BI41" s="619"/>
      <c r="BJ41" s="619"/>
      <c r="BK41" s="619"/>
      <c r="BL41" s="620"/>
      <c r="BN41" s="618"/>
      <c r="BO41" s="619"/>
      <c r="BP41" s="619"/>
      <c r="BQ41" s="624"/>
      <c r="BR41" s="625"/>
      <c r="BS41" s="647"/>
      <c r="BT41" s="470"/>
      <c r="BU41" s="619"/>
      <c r="BV41" s="861"/>
      <c r="BW41" s="92"/>
      <c r="BX41" s="31"/>
      <c r="BY41" s="92"/>
      <c r="BZ41" s="92"/>
      <c r="CA41" s="92"/>
      <c r="CB41" s="92"/>
      <c r="CC41" s="92"/>
      <c r="CD41" s="92"/>
      <c r="CE41" s="92"/>
      <c r="CF41" s="92"/>
      <c r="CG41" s="92"/>
      <c r="CH41" s="92"/>
      <c r="CI41" s="92"/>
      <c r="CJ41" s="31"/>
      <c r="CK41" s="202"/>
      <c r="CM41" s="202"/>
      <c r="CN41" s="31"/>
      <c r="CO41" s="202"/>
      <c r="CP41" s="31"/>
      <c r="CQ41" s="202"/>
      <c r="CS41" s="634"/>
      <c r="CU41" s="638"/>
    </row>
    <row r="42" spans="2:99" x14ac:dyDescent="0.25">
      <c r="B42" s="600"/>
      <c r="C42" s="601"/>
      <c r="D42" s="601"/>
      <c r="E42" s="605"/>
      <c r="F42" s="603"/>
      <c r="G42" s="607"/>
      <c r="H42" s="607"/>
      <c r="I42" s="607"/>
      <c r="J42" s="610"/>
      <c r="K42" s="611"/>
      <c r="L42" s="205"/>
      <c r="M42" s="613"/>
      <c r="N42" s="180"/>
      <c r="O42" s="181"/>
      <c r="P42" s="181"/>
      <c r="Q42" s="208"/>
      <c r="R42" s="615"/>
      <c r="S42" s="209"/>
      <c r="T42" s="210"/>
      <c r="U42" s="615"/>
      <c r="V42" s="300"/>
      <c r="W42" s="210"/>
      <c r="X42" s="615"/>
      <c r="Y42" s="300"/>
      <c r="Z42" s="184"/>
      <c r="AA42" s="615"/>
      <c r="AB42" s="300"/>
      <c r="AC42" s="184"/>
      <c r="AD42" s="616"/>
      <c r="AE42" s="300"/>
      <c r="AF42" s="184"/>
      <c r="AG42" s="616"/>
      <c r="AH42" s="300"/>
      <c r="AI42" s="184"/>
      <c r="AJ42" s="616"/>
      <c r="AK42" s="209"/>
      <c r="AL42" s="184"/>
      <c r="AM42" s="616"/>
      <c r="AN42" s="209"/>
      <c r="AO42" s="184"/>
      <c r="AP42" s="616"/>
      <c r="AQ42" s="209"/>
      <c r="AR42" s="184"/>
      <c r="AS42" s="616"/>
      <c r="AT42" s="209"/>
      <c r="AU42" s="210"/>
      <c r="AV42" s="616"/>
      <c r="AW42" s="209"/>
      <c r="AX42" s="184"/>
      <c r="AY42" s="616"/>
      <c r="AZ42" s="209"/>
      <c r="BA42" s="184"/>
      <c r="BB42" s="641"/>
      <c r="BC42" s="211"/>
      <c r="BD42" s="642"/>
      <c r="BE42" s="211"/>
      <c r="BF42" s="31"/>
      <c r="BG42" s="618"/>
      <c r="BH42" s="619"/>
      <c r="BI42" s="619"/>
      <c r="BJ42" s="619"/>
      <c r="BK42" s="619"/>
      <c r="BL42" s="620"/>
      <c r="BN42" s="618"/>
      <c r="BO42" s="619"/>
      <c r="BP42" s="619"/>
      <c r="BQ42" s="624"/>
      <c r="BR42" s="625"/>
      <c r="BS42" s="647"/>
      <c r="BT42" s="470"/>
      <c r="BU42" s="619"/>
      <c r="BV42" s="861"/>
      <c r="BW42" s="92"/>
      <c r="BX42" s="31"/>
      <c r="BY42" s="92"/>
      <c r="BZ42" s="92"/>
      <c r="CA42" s="92"/>
      <c r="CB42" s="92"/>
      <c r="CC42" s="92"/>
      <c r="CD42" s="92"/>
      <c r="CE42" s="92"/>
      <c r="CF42" s="92"/>
      <c r="CG42" s="92"/>
      <c r="CH42" s="92"/>
      <c r="CI42" s="92"/>
      <c r="CJ42" s="31"/>
      <c r="CK42" s="202"/>
      <c r="CM42" s="202"/>
      <c r="CN42" s="31"/>
      <c r="CO42" s="202"/>
      <c r="CP42" s="31"/>
      <c r="CQ42" s="202"/>
      <c r="CS42" s="634"/>
      <c r="CU42" s="638"/>
    </row>
    <row r="43" spans="2:99" x14ac:dyDescent="0.25">
      <c r="B43" s="600"/>
      <c r="C43" s="601"/>
      <c r="D43" s="601"/>
      <c r="E43" s="605"/>
      <c r="F43" s="603"/>
      <c r="G43" s="607"/>
      <c r="H43" s="607"/>
      <c r="I43" s="607"/>
      <c r="J43" s="610"/>
      <c r="K43" s="611"/>
      <c r="L43" s="205"/>
      <c r="M43" s="613"/>
      <c r="N43" s="180"/>
      <c r="O43" s="181"/>
      <c r="P43" s="181"/>
      <c r="Q43" s="208"/>
      <c r="R43" s="615"/>
      <c r="S43" s="209"/>
      <c r="T43" s="210"/>
      <c r="U43" s="615"/>
      <c r="V43" s="300"/>
      <c r="W43" s="210"/>
      <c r="X43" s="615"/>
      <c r="Y43" s="300"/>
      <c r="Z43" s="184"/>
      <c r="AA43" s="615"/>
      <c r="AB43" s="300"/>
      <c r="AC43" s="184"/>
      <c r="AD43" s="616"/>
      <c r="AE43" s="300"/>
      <c r="AF43" s="184"/>
      <c r="AG43" s="616"/>
      <c r="AH43" s="300"/>
      <c r="AI43" s="184"/>
      <c r="AJ43" s="616"/>
      <c r="AK43" s="209"/>
      <c r="AL43" s="184"/>
      <c r="AM43" s="616"/>
      <c r="AN43" s="209"/>
      <c r="AO43" s="184"/>
      <c r="AP43" s="616"/>
      <c r="AQ43" s="209"/>
      <c r="AR43" s="184"/>
      <c r="AS43" s="616"/>
      <c r="AT43" s="209"/>
      <c r="AU43" s="210"/>
      <c r="AV43" s="616"/>
      <c r="AW43" s="209"/>
      <c r="AX43" s="184"/>
      <c r="AY43" s="616"/>
      <c r="AZ43" s="209"/>
      <c r="BA43" s="184"/>
      <c r="BB43" s="641"/>
      <c r="BC43" s="211"/>
      <c r="BD43" s="642"/>
      <c r="BE43" s="211"/>
      <c r="BF43" s="31"/>
      <c r="BG43" s="618"/>
      <c r="BH43" s="619"/>
      <c r="BI43" s="619"/>
      <c r="BJ43" s="619"/>
      <c r="BK43" s="619"/>
      <c r="BL43" s="620"/>
      <c r="BN43" s="618"/>
      <c r="BO43" s="619"/>
      <c r="BP43" s="619"/>
      <c r="BQ43" s="624"/>
      <c r="BR43" s="625"/>
      <c r="BS43" s="647"/>
      <c r="BT43" s="470"/>
      <c r="BU43" s="619"/>
      <c r="BV43" s="861"/>
      <c r="BW43" s="92"/>
      <c r="BX43" s="31"/>
      <c r="BY43" s="92"/>
      <c r="BZ43" s="92"/>
      <c r="CA43" s="92"/>
      <c r="CB43" s="92"/>
      <c r="CC43" s="92"/>
      <c r="CD43" s="92"/>
      <c r="CE43" s="92"/>
      <c r="CF43" s="92"/>
      <c r="CG43" s="92"/>
      <c r="CH43" s="92"/>
      <c r="CI43" s="92"/>
      <c r="CJ43" s="31"/>
      <c r="CK43" s="202"/>
      <c r="CM43" s="202"/>
      <c r="CN43" s="31"/>
      <c r="CO43" s="202"/>
      <c r="CP43" s="31"/>
      <c r="CQ43" s="202"/>
      <c r="CS43" s="634"/>
      <c r="CU43" s="638"/>
    </row>
    <row r="44" spans="2:99" x14ac:dyDescent="0.25">
      <c r="B44" s="600"/>
      <c r="C44" s="601"/>
      <c r="D44" s="601"/>
      <c r="E44" s="605"/>
      <c r="F44" s="603"/>
      <c r="G44" s="607"/>
      <c r="H44" s="607"/>
      <c r="I44" s="607"/>
      <c r="J44" s="610"/>
      <c r="K44" s="611"/>
      <c r="L44" s="205"/>
      <c r="M44" s="613"/>
      <c r="N44" s="180"/>
      <c r="O44" s="181"/>
      <c r="P44" s="181"/>
      <c r="Q44" s="208"/>
      <c r="R44" s="615"/>
      <c r="S44" s="209"/>
      <c r="T44" s="210"/>
      <c r="U44" s="615"/>
      <c r="V44" s="300"/>
      <c r="W44" s="210"/>
      <c r="X44" s="615"/>
      <c r="Y44" s="300"/>
      <c r="Z44" s="184"/>
      <c r="AA44" s="615"/>
      <c r="AB44" s="300"/>
      <c r="AC44" s="184"/>
      <c r="AD44" s="616"/>
      <c r="AE44" s="300"/>
      <c r="AF44" s="184"/>
      <c r="AG44" s="616"/>
      <c r="AH44" s="300"/>
      <c r="AI44" s="184"/>
      <c r="AJ44" s="616"/>
      <c r="AK44" s="209"/>
      <c r="AL44" s="184"/>
      <c r="AM44" s="616"/>
      <c r="AN44" s="209"/>
      <c r="AO44" s="184"/>
      <c r="AP44" s="616"/>
      <c r="AQ44" s="209"/>
      <c r="AR44" s="184"/>
      <c r="AS44" s="616"/>
      <c r="AT44" s="209"/>
      <c r="AU44" s="210"/>
      <c r="AV44" s="616"/>
      <c r="AW44" s="209"/>
      <c r="AX44" s="184"/>
      <c r="AY44" s="616"/>
      <c r="AZ44" s="209"/>
      <c r="BA44" s="184"/>
      <c r="BB44" s="641"/>
      <c r="BC44" s="211"/>
      <c r="BD44" s="642"/>
      <c r="BE44" s="211"/>
      <c r="BF44" s="31"/>
      <c r="BG44" s="618"/>
      <c r="BH44" s="619"/>
      <c r="BI44" s="619"/>
      <c r="BJ44" s="619"/>
      <c r="BK44" s="619"/>
      <c r="BL44" s="620"/>
      <c r="BN44" s="618"/>
      <c r="BO44" s="619"/>
      <c r="BP44" s="619"/>
      <c r="BQ44" s="624"/>
      <c r="BR44" s="625"/>
      <c r="BS44" s="647"/>
      <c r="BT44" s="470"/>
      <c r="BU44" s="619"/>
      <c r="BV44" s="861"/>
      <c r="BW44" s="92"/>
      <c r="BX44" s="31"/>
      <c r="BY44" s="92"/>
      <c r="BZ44" s="92"/>
      <c r="CA44" s="92"/>
      <c r="CB44" s="92"/>
      <c r="CC44" s="92"/>
      <c r="CD44" s="92"/>
      <c r="CE44" s="92"/>
      <c r="CF44" s="92"/>
      <c r="CG44" s="92"/>
      <c r="CH44" s="92"/>
      <c r="CI44" s="92"/>
      <c r="CJ44" s="31"/>
      <c r="CK44" s="202"/>
      <c r="CM44" s="202"/>
      <c r="CN44" s="31"/>
      <c r="CO44" s="202"/>
      <c r="CP44" s="31"/>
      <c r="CQ44" s="202"/>
      <c r="CS44" s="634"/>
      <c r="CU44" s="638"/>
    </row>
    <row r="45" spans="2:99" x14ac:dyDescent="0.25">
      <c r="B45" s="600"/>
      <c r="C45" s="601"/>
      <c r="D45" s="601"/>
      <c r="E45" s="605"/>
      <c r="F45" s="603"/>
      <c r="G45" s="607"/>
      <c r="H45" s="607"/>
      <c r="I45" s="607"/>
      <c r="J45" s="610"/>
      <c r="K45" s="611"/>
      <c r="L45" s="205"/>
      <c r="M45" s="613"/>
      <c r="N45" s="180"/>
      <c r="O45" s="181"/>
      <c r="P45" s="181"/>
      <c r="Q45" s="208"/>
      <c r="R45" s="615"/>
      <c r="S45" s="209"/>
      <c r="T45" s="210"/>
      <c r="U45" s="615"/>
      <c r="V45" s="300"/>
      <c r="W45" s="210"/>
      <c r="X45" s="615"/>
      <c r="Y45" s="300"/>
      <c r="Z45" s="184"/>
      <c r="AA45" s="615"/>
      <c r="AB45" s="300"/>
      <c r="AC45" s="184"/>
      <c r="AD45" s="616"/>
      <c r="AE45" s="300"/>
      <c r="AF45" s="184"/>
      <c r="AG45" s="616"/>
      <c r="AH45" s="300"/>
      <c r="AI45" s="184"/>
      <c r="AJ45" s="616"/>
      <c r="AK45" s="209"/>
      <c r="AL45" s="184"/>
      <c r="AM45" s="616"/>
      <c r="AN45" s="209"/>
      <c r="AO45" s="184"/>
      <c r="AP45" s="616"/>
      <c r="AQ45" s="209"/>
      <c r="AR45" s="184"/>
      <c r="AS45" s="616"/>
      <c r="AT45" s="209"/>
      <c r="AU45" s="210"/>
      <c r="AV45" s="616"/>
      <c r="AW45" s="209"/>
      <c r="AX45" s="184"/>
      <c r="AY45" s="616"/>
      <c r="AZ45" s="209"/>
      <c r="BA45" s="184"/>
      <c r="BB45" s="641"/>
      <c r="BC45" s="211"/>
      <c r="BD45" s="642"/>
      <c r="BE45" s="211"/>
      <c r="BF45" s="31"/>
      <c r="BG45" s="618"/>
      <c r="BH45" s="619"/>
      <c r="BI45" s="619"/>
      <c r="BJ45" s="619"/>
      <c r="BK45" s="619"/>
      <c r="BL45" s="620"/>
      <c r="BN45" s="618"/>
      <c r="BO45" s="619"/>
      <c r="BP45" s="619"/>
      <c r="BQ45" s="624"/>
      <c r="BR45" s="625"/>
      <c r="BS45" s="647"/>
      <c r="BT45" s="470"/>
      <c r="BU45" s="619"/>
      <c r="BV45" s="861"/>
      <c r="BW45" s="92"/>
      <c r="BX45" s="31"/>
      <c r="BY45" s="92"/>
      <c r="BZ45" s="92"/>
      <c r="CA45" s="92"/>
      <c r="CB45" s="92"/>
      <c r="CC45" s="92"/>
      <c r="CD45" s="92"/>
      <c r="CE45" s="92"/>
      <c r="CF45" s="92"/>
      <c r="CG45" s="92"/>
      <c r="CH45" s="92"/>
      <c r="CI45" s="92"/>
      <c r="CJ45" s="31"/>
      <c r="CK45" s="202"/>
      <c r="CM45" s="202"/>
      <c r="CN45" s="31"/>
      <c r="CO45" s="202"/>
      <c r="CP45" s="31"/>
      <c r="CQ45" s="202"/>
      <c r="CS45" s="634"/>
      <c r="CU45" s="638"/>
    </row>
    <row r="46" spans="2:99" x14ac:dyDescent="0.25">
      <c r="B46" s="600"/>
      <c r="C46" s="601"/>
      <c r="D46" s="601"/>
      <c r="E46" s="605"/>
      <c r="F46" s="603"/>
      <c r="G46" s="607"/>
      <c r="H46" s="607"/>
      <c r="I46" s="607"/>
      <c r="J46" s="610"/>
      <c r="K46" s="611"/>
      <c r="L46" s="205"/>
      <c r="M46" s="613"/>
      <c r="N46" s="180"/>
      <c r="O46" s="181"/>
      <c r="P46" s="181"/>
      <c r="Q46" s="208"/>
      <c r="R46" s="615"/>
      <c r="S46" s="209"/>
      <c r="T46" s="210"/>
      <c r="U46" s="615"/>
      <c r="V46" s="300"/>
      <c r="W46" s="210"/>
      <c r="X46" s="615"/>
      <c r="Y46" s="300"/>
      <c r="Z46" s="184"/>
      <c r="AA46" s="615"/>
      <c r="AB46" s="300"/>
      <c r="AC46" s="184"/>
      <c r="AD46" s="616"/>
      <c r="AE46" s="300"/>
      <c r="AF46" s="184"/>
      <c r="AG46" s="616"/>
      <c r="AH46" s="300"/>
      <c r="AI46" s="184"/>
      <c r="AJ46" s="616"/>
      <c r="AK46" s="209"/>
      <c r="AL46" s="184"/>
      <c r="AM46" s="616"/>
      <c r="AN46" s="209"/>
      <c r="AO46" s="184"/>
      <c r="AP46" s="616"/>
      <c r="AQ46" s="209"/>
      <c r="AR46" s="184"/>
      <c r="AS46" s="616"/>
      <c r="AT46" s="209"/>
      <c r="AU46" s="210"/>
      <c r="AV46" s="616"/>
      <c r="AW46" s="209"/>
      <c r="AX46" s="184"/>
      <c r="AY46" s="616"/>
      <c r="AZ46" s="209"/>
      <c r="BA46" s="184"/>
      <c r="BB46" s="641"/>
      <c r="BC46" s="211"/>
      <c r="BD46" s="642"/>
      <c r="BE46" s="211"/>
      <c r="BF46" s="31"/>
      <c r="BG46" s="618"/>
      <c r="BH46" s="619"/>
      <c r="BI46" s="619"/>
      <c r="BJ46" s="619"/>
      <c r="BK46" s="619"/>
      <c r="BL46" s="620"/>
      <c r="BN46" s="618"/>
      <c r="BO46" s="619"/>
      <c r="BP46" s="619"/>
      <c r="BQ46" s="624"/>
      <c r="BR46" s="625"/>
      <c r="BS46" s="647"/>
      <c r="BT46" s="470"/>
      <c r="BU46" s="619"/>
      <c r="BV46" s="861"/>
      <c r="BW46" s="92"/>
      <c r="BX46" s="31"/>
      <c r="BY46" s="92"/>
      <c r="BZ46" s="92"/>
      <c r="CA46" s="92"/>
      <c r="CB46" s="92"/>
      <c r="CC46" s="92"/>
      <c r="CD46" s="92"/>
      <c r="CE46" s="92"/>
      <c r="CF46" s="92"/>
      <c r="CG46" s="92"/>
      <c r="CH46" s="92"/>
      <c r="CI46" s="92"/>
      <c r="CJ46" s="31"/>
      <c r="CK46" s="202"/>
      <c r="CM46" s="202"/>
      <c r="CN46" s="31"/>
      <c r="CO46" s="202"/>
      <c r="CP46" s="31"/>
      <c r="CQ46" s="202"/>
      <c r="CS46" s="634"/>
      <c r="CU46" s="638"/>
    </row>
    <row r="47" spans="2:99" x14ac:dyDescent="0.25">
      <c r="B47" s="600"/>
      <c r="C47" s="601"/>
      <c r="D47" s="601"/>
      <c r="E47" s="605"/>
      <c r="F47" s="603"/>
      <c r="G47" s="607"/>
      <c r="H47" s="607"/>
      <c r="I47" s="607"/>
      <c r="J47" s="610"/>
      <c r="K47" s="611"/>
      <c r="L47" s="205"/>
      <c r="M47" s="613"/>
      <c r="N47" s="180"/>
      <c r="O47" s="181"/>
      <c r="P47" s="181"/>
      <c r="Q47" s="208"/>
      <c r="R47" s="615"/>
      <c r="S47" s="209"/>
      <c r="T47" s="210"/>
      <c r="U47" s="615"/>
      <c r="V47" s="300"/>
      <c r="W47" s="210"/>
      <c r="X47" s="615"/>
      <c r="Y47" s="300"/>
      <c r="Z47" s="184"/>
      <c r="AA47" s="615"/>
      <c r="AB47" s="300"/>
      <c r="AC47" s="184"/>
      <c r="AD47" s="616"/>
      <c r="AE47" s="300"/>
      <c r="AF47" s="184"/>
      <c r="AG47" s="616"/>
      <c r="AH47" s="300"/>
      <c r="AI47" s="184"/>
      <c r="AJ47" s="616"/>
      <c r="AK47" s="209"/>
      <c r="AL47" s="184"/>
      <c r="AM47" s="616"/>
      <c r="AN47" s="209"/>
      <c r="AO47" s="184"/>
      <c r="AP47" s="616"/>
      <c r="AQ47" s="209"/>
      <c r="AR47" s="184"/>
      <c r="AS47" s="616"/>
      <c r="AT47" s="209"/>
      <c r="AU47" s="210"/>
      <c r="AV47" s="616"/>
      <c r="AW47" s="209"/>
      <c r="AX47" s="184"/>
      <c r="AY47" s="616"/>
      <c r="AZ47" s="209"/>
      <c r="BA47" s="184"/>
      <c r="BB47" s="641"/>
      <c r="BC47" s="211"/>
      <c r="BD47" s="642"/>
      <c r="BE47" s="211"/>
      <c r="BF47" s="31"/>
      <c r="BG47" s="618"/>
      <c r="BH47" s="619"/>
      <c r="BI47" s="619"/>
      <c r="BJ47" s="619"/>
      <c r="BK47" s="619"/>
      <c r="BL47" s="620"/>
      <c r="BN47" s="618"/>
      <c r="BO47" s="619"/>
      <c r="BP47" s="619"/>
      <c r="BQ47" s="624"/>
      <c r="BR47" s="625"/>
      <c r="BS47" s="647"/>
      <c r="BT47" s="470"/>
      <c r="BU47" s="619"/>
      <c r="BV47" s="861"/>
      <c r="BW47" s="92"/>
      <c r="BX47" s="31"/>
      <c r="BY47" s="92"/>
      <c r="BZ47" s="92"/>
      <c r="CA47" s="92"/>
      <c r="CB47" s="92"/>
      <c r="CC47" s="92"/>
      <c r="CD47" s="92"/>
      <c r="CE47" s="92"/>
      <c r="CF47" s="92"/>
      <c r="CG47" s="92"/>
      <c r="CH47" s="92"/>
      <c r="CI47" s="92"/>
      <c r="CJ47" s="31"/>
      <c r="CK47" s="202"/>
      <c r="CM47" s="202"/>
      <c r="CN47" s="31"/>
      <c r="CO47" s="202"/>
      <c r="CP47" s="31"/>
      <c r="CQ47" s="202"/>
      <c r="CS47" s="634"/>
      <c r="CU47" s="638"/>
    </row>
    <row r="48" spans="2:99" x14ac:dyDescent="0.25">
      <c r="B48" s="600"/>
      <c r="C48" s="601"/>
      <c r="D48" s="601"/>
      <c r="E48" s="605"/>
      <c r="F48" s="603"/>
      <c r="G48" s="607"/>
      <c r="H48" s="607"/>
      <c r="I48" s="607"/>
      <c r="J48" s="610"/>
      <c r="K48" s="611"/>
      <c r="L48" s="205"/>
      <c r="M48" s="613"/>
      <c r="N48" s="180"/>
      <c r="O48" s="181"/>
      <c r="P48" s="181"/>
      <c r="Q48" s="208"/>
      <c r="R48" s="615"/>
      <c r="S48" s="209"/>
      <c r="T48" s="210"/>
      <c r="U48" s="615"/>
      <c r="V48" s="300"/>
      <c r="W48" s="210"/>
      <c r="X48" s="615"/>
      <c r="Y48" s="300"/>
      <c r="Z48" s="184"/>
      <c r="AA48" s="615"/>
      <c r="AB48" s="300"/>
      <c r="AC48" s="184"/>
      <c r="AD48" s="616"/>
      <c r="AE48" s="300"/>
      <c r="AF48" s="184"/>
      <c r="AG48" s="616"/>
      <c r="AH48" s="300"/>
      <c r="AI48" s="184"/>
      <c r="AJ48" s="616"/>
      <c r="AK48" s="209"/>
      <c r="AL48" s="184"/>
      <c r="AM48" s="616"/>
      <c r="AN48" s="209"/>
      <c r="AO48" s="184"/>
      <c r="AP48" s="616"/>
      <c r="AQ48" s="209"/>
      <c r="AR48" s="184"/>
      <c r="AS48" s="616"/>
      <c r="AT48" s="209"/>
      <c r="AU48" s="210"/>
      <c r="AV48" s="616"/>
      <c r="AW48" s="209"/>
      <c r="AX48" s="184"/>
      <c r="AY48" s="616"/>
      <c r="AZ48" s="209"/>
      <c r="BA48" s="184"/>
      <c r="BB48" s="641"/>
      <c r="BC48" s="211"/>
      <c r="BD48" s="642"/>
      <c r="BE48" s="211"/>
      <c r="BF48" s="31"/>
      <c r="BG48" s="618"/>
      <c r="BH48" s="619"/>
      <c r="BI48" s="619"/>
      <c r="BJ48" s="619"/>
      <c r="BK48" s="619"/>
      <c r="BL48" s="620"/>
      <c r="BN48" s="618"/>
      <c r="BO48" s="619"/>
      <c r="BP48" s="619"/>
      <c r="BQ48" s="624"/>
      <c r="BR48" s="625"/>
      <c r="BS48" s="647"/>
      <c r="BT48" s="470"/>
      <c r="BU48" s="619"/>
      <c r="BV48" s="861"/>
      <c r="BW48" s="92"/>
      <c r="BX48" s="31"/>
      <c r="BY48" s="92"/>
      <c r="BZ48" s="92"/>
      <c r="CA48" s="92"/>
      <c r="CB48" s="92"/>
      <c r="CC48" s="92"/>
      <c r="CD48" s="92"/>
      <c r="CE48" s="92"/>
      <c r="CF48" s="92"/>
      <c r="CG48" s="92"/>
      <c r="CH48" s="92"/>
      <c r="CI48" s="92"/>
      <c r="CJ48" s="31"/>
      <c r="CK48" s="202"/>
      <c r="CM48" s="202"/>
      <c r="CN48" s="31"/>
      <c r="CO48" s="202"/>
      <c r="CP48" s="31"/>
      <c r="CQ48" s="202"/>
      <c r="CS48" s="634"/>
      <c r="CU48" s="638"/>
    </row>
    <row r="49" spans="2:99" x14ac:dyDescent="0.25">
      <c r="B49" s="600"/>
      <c r="C49" s="601"/>
      <c r="D49" s="601"/>
      <c r="E49" s="605"/>
      <c r="F49" s="603"/>
      <c r="G49" s="607"/>
      <c r="H49" s="607"/>
      <c r="I49" s="607"/>
      <c r="J49" s="610"/>
      <c r="K49" s="611"/>
      <c r="L49" s="205"/>
      <c r="M49" s="613"/>
      <c r="N49" s="180"/>
      <c r="O49" s="181"/>
      <c r="P49" s="181"/>
      <c r="Q49" s="208"/>
      <c r="R49" s="615"/>
      <c r="S49" s="209"/>
      <c r="T49" s="210"/>
      <c r="U49" s="615"/>
      <c r="V49" s="300"/>
      <c r="W49" s="210"/>
      <c r="X49" s="615"/>
      <c r="Y49" s="300"/>
      <c r="Z49" s="184"/>
      <c r="AA49" s="615"/>
      <c r="AB49" s="300"/>
      <c r="AC49" s="184"/>
      <c r="AD49" s="616"/>
      <c r="AE49" s="300"/>
      <c r="AF49" s="184"/>
      <c r="AG49" s="616"/>
      <c r="AH49" s="300"/>
      <c r="AI49" s="184"/>
      <c r="AJ49" s="616"/>
      <c r="AK49" s="209"/>
      <c r="AL49" s="184"/>
      <c r="AM49" s="616"/>
      <c r="AN49" s="209"/>
      <c r="AO49" s="184"/>
      <c r="AP49" s="616"/>
      <c r="AQ49" s="209"/>
      <c r="AR49" s="184"/>
      <c r="AS49" s="616"/>
      <c r="AT49" s="209"/>
      <c r="AU49" s="210"/>
      <c r="AV49" s="616"/>
      <c r="AW49" s="209"/>
      <c r="AX49" s="184"/>
      <c r="AY49" s="616"/>
      <c r="AZ49" s="209"/>
      <c r="BA49" s="184"/>
      <c r="BB49" s="641"/>
      <c r="BC49" s="211"/>
      <c r="BD49" s="642"/>
      <c r="BE49" s="211"/>
      <c r="BF49" s="31"/>
      <c r="BG49" s="618"/>
      <c r="BH49" s="619"/>
      <c r="BI49" s="619"/>
      <c r="BJ49" s="619"/>
      <c r="BK49" s="619"/>
      <c r="BL49" s="620"/>
      <c r="BN49" s="618"/>
      <c r="BO49" s="619"/>
      <c r="BP49" s="619"/>
      <c r="BQ49" s="624"/>
      <c r="BR49" s="625"/>
      <c r="BS49" s="647"/>
      <c r="BT49" s="470"/>
      <c r="BU49" s="619"/>
      <c r="BV49" s="861"/>
      <c r="BW49" s="92"/>
      <c r="BX49" s="31"/>
      <c r="BY49" s="92"/>
      <c r="BZ49" s="92"/>
      <c r="CA49" s="92"/>
      <c r="CB49" s="92"/>
      <c r="CC49" s="92"/>
      <c r="CD49" s="92"/>
      <c r="CE49" s="92"/>
      <c r="CF49" s="92"/>
      <c r="CG49" s="92"/>
      <c r="CH49" s="92"/>
      <c r="CI49" s="92"/>
      <c r="CJ49" s="31"/>
      <c r="CK49" s="202"/>
      <c r="CM49" s="202"/>
      <c r="CN49" s="31"/>
      <c r="CO49" s="202"/>
      <c r="CP49" s="31"/>
      <c r="CQ49" s="202"/>
      <c r="CS49" s="634"/>
      <c r="CU49" s="638"/>
    </row>
    <row r="50" spans="2:99" x14ac:dyDescent="0.25">
      <c r="B50" s="600"/>
      <c r="C50" s="601"/>
      <c r="D50" s="601"/>
      <c r="E50" s="605"/>
      <c r="F50" s="603"/>
      <c r="G50" s="607"/>
      <c r="H50" s="607"/>
      <c r="I50" s="607"/>
      <c r="J50" s="610"/>
      <c r="K50" s="611"/>
      <c r="L50" s="205"/>
      <c r="M50" s="613"/>
      <c r="N50" s="180"/>
      <c r="O50" s="181"/>
      <c r="P50" s="181"/>
      <c r="Q50" s="208"/>
      <c r="R50" s="615"/>
      <c r="S50" s="209"/>
      <c r="T50" s="210"/>
      <c r="U50" s="615"/>
      <c r="V50" s="300"/>
      <c r="W50" s="210"/>
      <c r="X50" s="615"/>
      <c r="Y50" s="300"/>
      <c r="Z50" s="184"/>
      <c r="AA50" s="615"/>
      <c r="AB50" s="300"/>
      <c r="AC50" s="184"/>
      <c r="AD50" s="616"/>
      <c r="AE50" s="300"/>
      <c r="AF50" s="184"/>
      <c r="AG50" s="616"/>
      <c r="AH50" s="300"/>
      <c r="AI50" s="184"/>
      <c r="AJ50" s="616"/>
      <c r="AK50" s="209"/>
      <c r="AL50" s="184"/>
      <c r="AM50" s="616"/>
      <c r="AN50" s="209"/>
      <c r="AO50" s="184"/>
      <c r="AP50" s="616"/>
      <c r="AQ50" s="209"/>
      <c r="AR50" s="184"/>
      <c r="AS50" s="616"/>
      <c r="AT50" s="209"/>
      <c r="AU50" s="210"/>
      <c r="AV50" s="616"/>
      <c r="AW50" s="209"/>
      <c r="AX50" s="184"/>
      <c r="AY50" s="616"/>
      <c r="AZ50" s="209"/>
      <c r="BA50" s="184"/>
      <c r="BB50" s="641"/>
      <c r="BC50" s="211"/>
      <c r="BD50" s="642"/>
      <c r="BE50" s="211"/>
      <c r="BF50" s="31"/>
      <c r="BG50" s="618"/>
      <c r="BH50" s="619"/>
      <c r="BI50" s="619"/>
      <c r="BJ50" s="619"/>
      <c r="BK50" s="619"/>
      <c r="BL50" s="620"/>
      <c r="BN50" s="618"/>
      <c r="BO50" s="619"/>
      <c r="BP50" s="619"/>
      <c r="BQ50" s="624"/>
      <c r="BR50" s="625"/>
      <c r="BS50" s="647"/>
      <c r="BT50" s="470"/>
      <c r="BU50" s="619"/>
      <c r="BV50" s="861"/>
      <c r="BW50" s="92"/>
      <c r="BX50" s="31"/>
      <c r="BY50" s="92"/>
      <c r="BZ50" s="92"/>
      <c r="CA50" s="92"/>
      <c r="CB50" s="92"/>
      <c r="CC50" s="92"/>
      <c r="CD50" s="92"/>
      <c r="CE50" s="92"/>
      <c r="CF50" s="92"/>
      <c r="CG50" s="92"/>
      <c r="CH50" s="92"/>
      <c r="CI50" s="92"/>
      <c r="CJ50" s="31"/>
      <c r="CK50" s="202"/>
      <c r="CM50" s="202"/>
      <c r="CN50" s="31"/>
      <c r="CO50" s="202"/>
      <c r="CP50" s="31"/>
      <c r="CQ50" s="202"/>
      <c r="CS50" s="634"/>
      <c r="CU50" s="638"/>
    </row>
    <row r="51" spans="2:99" x14ac:dyDescent="0.25">
      <c r="B51" s="600"/>
      <c r="C51" s="601"/>
      <c r="D51" s="601"/>
      <c r="E51" s="605"/>
      <c r="F51" s="603"/>
      <c r="G51" s="607"/>
      <c r="H51" s="607"/>
      <c r="I51" s="607"/>
      <c r="J51" s="610"/>
      <c r="K51" s="611"/>
      <c r="L51" s="205"/>
      <c r="M51" s="613"/>
      <c r="N51" s="180"/>
      <c r="O51" s="181"/>
      <c r="P51" s="181"/>
      <c r="Q51" s="208"/>
      <c r="R51" s="615"/>
      <c r="S51" s="209"/>
      <c r="T51" s="210"/>
      <c r="U51" s="615"/>
      <c r="V51" s="300"/>
      <c r="W51" s="210"/>
      <c r="X51" s="615"/>
      <c r="Y51" s="300"/>
      <c r="Z51" s="184"/>
      <c r="AA51" s="615"/>
      <c r="AB51" s="300"/>
      <c r="AC51" s="184"/>
      <c r="AD51" s="616"/>
      <c r="AE51" s="300"/>
      <c r="AF51" s="184"/>
      <c r="AG51" s="616"/>
      <c r="AH51" s="300"/>
      <c r="AI51" s="184"/>
      <c r="AJ51" s="616"/>
      <c r="AK51" s="209"/>
      <c r="AL51" s="184"/>
      <c r="AM51" s="616"/>
      <c r="AN51" s="209"/>
      <c r="AO51" s="184"/>
      <c r="AP51" s="616"/>
      <c r="AQ51" s="209"/>
      <c r="AR51" s="184"/>
      <c r="AS51" s="616"/>
      <c r="AT51" s="209"/>
      <c r="AU51" s="210"/>
      <c r="AV51" s="616"/>
      <c r="AW51" s="209"/>
      <c r="AX51" s="184"/>
      <c r="AY51" s="616"/>
      <c r="AZ51" s="209"/>
      <c r="BA51" s="184"/>
      <c r="BB51" s="641"/>
      <c r="BC51" s="211"/>
      <c r="BD51" s="642"/>
      <c r="BE51" s="211"/>
      <c r="BF51" s="31"/>
      <c r="BG51" s="618"/>
      <c r="BH51" s="619"/>
      <c r="BI51" s="619"/>
      <c r="BJ51" s="619"/>
      <c r="BK51" s="619"/>
      <c r="BL51" s="620"/>
      <c r="BN51" s="618"/>
      <c r="BO51" s="619"/>
      <c r="BP51" s="619"/>
      <c r="BQ51" s="624"/>
      <c r="BR51" s="625"/>
      <c r="BS51" s="647"/>
      <c r="BT51" s="470"/>
      <c r="BU51" s="619"/>
      <c r="BV51" s="861"/>
      <c r="BW51" s="92"/>
      <c r="BX51" s="31"/>
      <c r="BY51" s="92"/>
      <c r="BZ51" s="92"/>
      <c r="CA51" s="92"/>
      <c r="CB51" s="92"/>
      <c r="CC51" s="92"/>
      <c r="CD51" s="92"/>
      <c r="CE51" s="92"/>
      <c r="CF51" s="92"/>
      <c r="CG51" s="92"/>
      <c r="CH51" s="92"/>
      <c r="CI51" s="92"/>
      <c r="CJ51" s="31"/>
      <c r="CK51" s="202"/>
      <c r="CM51" s="202"/>
      <c r="CN51" s="31"/>
      <c r="CO51" s="202"/>
      <c r="CP51" s="31"/>
      <c r="CQ51" s="202"/>
      <c r="CS51" s="634"/>
      <c r="CU51" s="638"/>
    </row>
    <row r="52" spans="2:99" x14ac:dyDescent="0.25">
      <c r="B52" s="600"/>
      <c r="C52" s="601"/>
      <c r="D52" s="601"/>
      <c r="E52" s="605"/>
      <c r="F52" s="603"/>
      <c r="G52" s="607"/>
      <c r="H52" s="607"/>
      <c r="I52" s="607"/>
      <c r="J52" s="610"/>
      <c r="K52" s="611"/>
      <c r="L52" s="205"/>
      <c r="M52" s="613"/>
      <c r="N52" s="180"/>
      <c r="O52" s="181"/>
      <c r="P52" s="181"/>
      <c r="Q52" s="208"/>
      <c r="R52" s="615"/>
      <c r="S52" s="209"/>
      <c r="T52" s="210"/>
      <c r="U52" s="615"/>
      <c r="V52" s="300"/>
      <c r="W52" s="210"/>
      <c r="X52" s="615"/>
      <c r="Y52" s="300"/>
      <c r="Z52" s="184"/>
      <c r="AA52" s="615"/>
      <c r="AB52" s="300"/>
      <c r="AC52" s="184"/>
      <c r="AD52" s="616"/>
      <c r="AE52" s="300"/>
      <c r="AF52" s="184"/>
      <c r="AG52" s="616"/>
      <c r="AH52" s="300"/>
      <c r="AI52" s="184"/>
      <c r="AJ52" s="616"/>
      <c r="AK52" s="209"/>
      <c r="AL52" s="184"/>
      <c r="AM52" s="616"/>
      <c r="AN52" s="209"/>
      <c r="AO52" s="184"/>
      <c r="AP52" s="616"/>
      <c r="AQ52" s="209"/>
      <c r="AR52" s="184"/>
      <c r="AS52" s="616"/>
      <c r="AT52" s="209"/>
      <c r="AU52" s="210"/>
      <c r="AV52" s="616"/>
      <c r="AW52" s="209"/>
      <c r="AX52" s="184"/>
      <c r="AY52" s="616"/>
      <c r="AZ52" s="209"/>
      <c r="BA52" s="184"/>
      <c r="BB52" s="641"/>
      <c r="BC52" s="211"/>
      <c r="BD52" s="642"/>
      <c r="BE52" s="211"/>
      <c r="BF52" s="31"/>
      <c r="BG52" s="618"/>
      <c r="BH52" s="619"/>
      <c r="BI52" s="619"/>
      <c r="BJ52" s="619"/>
      <c r="BK52" s="619"/>
      <c r="BL52" s="620"/>
      <c r="BN52" s="618"/>
      <c r="BO52" s="619"/>
      <c r="BP52" s="619"/>
      <c r="BQ52" s="624"/>
      <c r="BR52" s="625"/>
      <c r="BS52" s="647"/>
      <c r="BT52" s="470"/>
      <c r="BU52" s="619"/>
      <c r="BV52" s="861"/>
      <c r="BW52" s="92"/>
      <c r="BX52" s="31"/>
      <c r="BY52" s="92"/>
      <c r="BZ52" s="92"/>
      <c r="CA52" s="92"/>
      <c r="CB52" s="92"/>
      <c r="CC52" s="92"/>
      <c r="CD52" s="92"/>
      <c r="CE52" s="92"/>
      <c r="CF52" s="92"/>
      <c r="CG52" s="92"/>
      <c r="CH52" s="92"/>
      <c r="CI52" s="92"/>
      <c r="CJ52" s="31"/>
      <c r="CK52" s="202"/>
      <c r="CM52" s="202"/>
      <c r="CN52" s="31"/>
      <c r="CO52" s="202"/>
      <c r="CP52" s="31"/>
      <c r="CQ52" s="202"/>
      <c r="CS52" s="634"/>
      <c r="CU52" s="638"/>
    </row>
    <row r="53" spans="2:99" x14ac:dyDescent="0.25">
      <c r="B53" s="600"/>
      <c r="C53" s="601"/>
      <c r="D53" s="601"/>
      <c r="E53" s="605"/>
      <c r="F53" s="603"/>
      <c r="G53" s="607"/>
      <c r="H53" s="607"/>
      <c r="I53" s="607"/>
      <c r="J53" s="610"/>
      <c r="K53" s="611"/>
      <c r="L53" s="205"/>
      <c r="M53" s="613"/>
      <c r="N53" s="180"/>
      <c r="O53" s="181"/>
      <c r="P53" s="181"/>
      <c r="Q53" s="208"/>
      <c r="R53" s="615"/>
      <c r="S53" s="209"/>
      <c r="T53" s="210"/>
      <c r="U53" s="615"/>
      <c r="V53" s="300"/>
      <c r="W53" s="210"/>
      <c r="X53" s="615"/>
      <c r="Y53" s="300"/>
      <c r="Z53" s="184"/>
      <c r="AA53" s="615"/>
      <c r="AB53" s="300"/>
      <c r="AC53" s="184"/>
      <c r="AD53" s="616"/>
      <c r="AE53" s="300"/>
      <c r="AF53" s="184"/>
      <c r="AG53" s="616"/>
      <c r="AH53" s="300"/>
      <c r="AI53" s="184"/>
      <c r="AJ53" s="616"/>
      <c r="AK53" s="209"/>
      <c r="AL53" s="184"/>
      <c r="AM53" s="616"/>
      <c r="AN53" s="209"/>
      <c r="AO53" s="184"/>
      <c r="AP53" s="616"/>
      <c r="AQ53" s="209"/>
      <c r="AR53" s="184"/>
      <c r="AS53" s="616"/>
      <c r="AT53" s="209"/>
      <c r="AU53" s="210"/>
      <c r="AV53" s="616"/>
      <c r="AW53" s="209"/>
      <c r="AX53" s="184"/>
      <c r="AY53" s="616"/>
      <c r="AZ53" s="209"/>
      <c r="BA53" s="184"/>
      <c r="BB53" s="641"/>
      <c r="BC53" s="211"/>
      <c r="BD53" s="642"/>
      <c r="BE53" s="211"/>
      <c r="BF53" s="31"/>
      <c r="BG53" s="618"/>
      <c r="BH53" s="619"/>
      <c r="BI53" s="619"/>
      <c r="BJ53" s="619"/>
      <c r="BK53" s="619"/>
      <c r="BL53" s="620"/>
      <c r="BN53" s="618"/>
      <c r="BO53" s="619"/>
      <c r="BP53" s="619"/>
      <c r="BQ53" s="624"/>
      <c r="BR53" s="625"/>
      <c r="BS53" s="647"/>
      <c r="BT53" s="470"/>
      <c r="BU53" s="619"/>
      <c r="BV53" s="861"/>
      <c r="BW53" s="92"/>
      <c r="BX53" s="31"/>
      <c r="BY53" s="92"/>
      <c r="BZ53" s="92"/>
      <c r="CA53" s="92"/>
      <c r="CB53" s="92"/>
      <c r="CC53" s="92"/>
      <c r="CD53" s="92"/>
      <c r="CE53" s="92"/>
      <c r="CF53" s="92"/>
      <c r="CG53" s="92"/>
      <c r="CH53" s="92"/>
      <c r="CI53" s="92"/>
      <c r="CJ53" s="31"/>
      <c r="CK53" s="202"/>
      <c r="CM53" s="202"/>
      <c r="CN53" s="31"/>
      <c r="CO53" s="202"/>
      <c r="CP53" s="31"/>
      <c r="CQ53" s="202"/>
      <c r="CS53" s="634"/>
      <c r="CU53" s="638"/>
    </row>
    <row r="54" spans="2:99" ht="15.75" thickBot="1" x14ac:dyDescent="0.3">
      <c r="B54" s="600"/>
      <c r="C54" s="601"/>
      <c r="D54" s="601"/>
      <c r="E54" s="605"/>
      <c r="F54" s="603"/>
      <c r="G54" s="607"/>
      <c r="H54" s="607"/>
      <c r="I54" s="607"/>
      <c r="J54" s="610"/>
      <c r="K54" s="611"/>
      <c r="L54" s="205"/>
      <c r="M54" s="613"/>
      <c r="N54" s="180"/>
      <c r="O54" s="181"/>
      <c r="P54" s="181"/>
      <c r="Q54" s="208"/>
      <c r="R54" s="615"/>
      <c r="S54" s="209"/>
      <c r="T54" s="210"/>
      <c r="U54" s="615"/>
      <c r="V54" s="300"/>
      <c r="W54" s="210"/>
      <c r="X54" s="615"/>
      <c r="Y54" s="300"/>
      <c r="Z54" s="184"/>
      <c r="AA54" s="615"/>
      <c r="AB54" s="300"/>
      <c r="AC54" s="184"/>
      <c r="AD54" s="616"/>
      <c r="AE54" s="300"/>
      <c r="AF54" s="184"/>
      <c r="AG54" s="616"/>
      <c r="AH54" s="300"/>
      <c r="AI54" s="184"/>
      <c r="AJ54" s="616"/>
      <c r="AK54" s="209"/>
      <c r="AL54" s="184"/>
      <c r="AM54" s="616"/>
      <c r="AN54" s="209"/>
      <c r="AO54" s="184"/>
      <c r="AP54" s="616"/>
      <c r="AQ54" s="209"/>
      <c r="AR54" s="184"/>
      <c r="AS54" s="616"/>
      <c r="AT54" s="209"/>
      <c r="AU54" s="210"/>
      <c r="AV54" s="616"/>
      <c r="AW54" s="209"/>
      <c r="AX54" s="184"/>
      <c r="AY54" s="616"/>
      <c r="AZ54" s="209"/>
      <c r="BA54" s="184"/>
      <c r="BB54" s="641"/>
      <c r="BC54" s="211"/>
      <c r="BD54" s="642"/>
      <c r="BE54" s="211"/>
      <c r="BF54" s="31"/>
      <c r="BG54" s="621"/>
      <c r="BH54" s="622"/>
      <c r="BI54" s="622"/>
      <c r="BJ54" s="622"/>
      <c r="BK54" s="622"/>
      <c r="BL54" s="623"/>
      <c r="BN54" s="621"/>
      <c r="BO54" s="622"/>
      <c r="BP54" s="622"/>
      <c r="BQ54" s="626"/>
      <c r="BR54" s="627"/>
      <c r="BS54" s="647"/>
      <c r="BT54" s="470"/>
      <c r="BU54" s="619"/>
      <c r="BV54" s="861"/>
      <c r="BW54" s="92"/>
      <c r="BX54" s="31"/>
      <c r="BY54" s="92"/>
      <c r="BZ54" s="92"/>
      <c r="CA54" s="92"/>
      <c r="CB54" s="92"/>
      <c r="CC54" s="92"/>
      <c r="CD54" s="92"/>
      <c r="CE54" s="92"/>
      <c r="CF54" s="92"/>
      <c r="CG54" s="92"/>
      <c r="CH54" s="92"/>
      <c r="CI54" s="92"/>
      <c r="CJ54" s="31"/>
      <c r="CK54" s="202"/>
      <c r="CM54" s="202"/>
      <c r="CN54" s="31"/>
      <c r="CO54" s="202"/>
      <c r="CP54" s="31"/>
      <c r="CQ54" s="202"/>
      <c r="CS54" s="634"/>
      <c r="CU54" s="638"/>
    </row>
    <row r="55" spans="2:99" x14ac:dyDescent="0.25">
      <c r="AZ55" s="31"/>
      <c r="CK55" s="26"/>
      <c r="CL55" s="26"/>
      <c r="CM55" s="108"/>
      <c r="CN55" s="109"/>
      <c r="CO55" s="108"/>
      <c r="CQ55" s="26"/>
      <c r="CR55" s="26"/>
    </row>
    <row r="56" spans="2:99" x14ac:dyDescent="0.25">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CI56" s="33"/>
      <c r="CJ56" s="33"/>
      <c r="CK56" s="108"/>
      <c r="CL56" s="109"/>
      <c r="CM56" s="108"/>
      <c r="CN56" s="109"/>
      <c r="CO56" s="108"/>
      <c r="CQ56" s="108"/>
      <c r="CR56" s="109"/>
    </row>
    <row r="57" spans="2:99" ht="16.5" hidden="1" thickBot="1" x14ac:dyDescent="0.3">
      <c r="E57" s="34"/>
      <c r="F57" s="35"/>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CI57" s="33"/>
      <c r="CJ57" s="33"/>
      <c r="CK57" s="108"/>
      <c r="CL57" s="109"/>
      <c r="CM57" s="108"/>
      <c r="CN57" s="109"/>
      <c r="CO57" s="108"/>
      <c r="CQ57" s="108"/>
      <c r="CR57" s="109"/>
    </row>
    <row r="58" spans="2:99" ht="18" hidden="1" customHeight="1" x14ac:dyDescent="0.25">
      <c r="E58" s="36"/>
      <c r="F58" s="37"/>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CI58" s="33"/>
      <c r="CJ58" s="33"/>
      <c r="CK58" s="108"/>
      <c r="CL58" s="109"/>
      <c r="CM58" s="108"/>
      <c r="CN58" s="109"/>
      <c r="CO58" s="108"/>
      <c r="CQ58" s="108"/>
      <c r="CR58" s="109"/>
    </row>
    <row r="59" spans="2:99" ht="18" hidden="1" customHeight="1" x14ac:dyDescent="0.25">
      <c r="E59" s="38"/>
      <c r="F59" s="39"/>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CI59" s="33"/>
      <c r="CJ59" s="33"/>
      <c r="CK59" s="108"/>
      <c r="CL59" s="109"/>
      <c r="CM59" s="108"/>
      <c r="CN59" s="109"/>
      <c r="CO59" s="108"/>
      <c r="CQ59" s="108"/>
      <c r="CR59" s="109"/>
    </row>
    <row r="60" spans="2:99" ht="18" hidden="1" customHeight="1" x14ac:dyDescent="0.25">
      <c r="E60" s="38"/>
      <c r="F60" s="39"/>
      <c r="G60" s="40"/>
      <c r="H60" s="40"/>
      <c r="I60" s="40"/>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CI60" s="33"/>
      <c r="CJ60" s="33"/>
      <c r="CK60" s="108"/>
      <c r="CL60" s="109"/>
      <c r="CM60" s="26"/>
      <c r="CN60" s="26"/>
      <c r="CO60" s="26"/>
      <c r="CQ60" s="108"/>
      <c r="CR60" s="109"/>
    </row>
    <row r="61" spans="2:99" ht="18" hidden="1" customHeight="1" x14ac:dyDescent="0.25">
      <c r="E61" s="41"/>
      <c r="F61" s="42"/>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CI61" s="33"/>
      <c r="CJ61" s="33"/>
      <c r="CK61" s="108"/>
      <c r="CL61" s="109"/>
      <c r="CQ61" s="108"/>
      <c r="CR61" s="109"/>
    </row>
    <row r="62" spans="2:99" ht="15.75" hidden="1" thickBot="1" x14ac:dyDescent="0.3">
      <c r="E62" s="43"/>
      <c r="F62" s="44"/>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CI62" s="33"/>
      <c r="CJ62" s="33"/>
      <c r="CK62" s="108"/>
      <c r="CL62" s="109"/>
      <c r="CQ62" s="108"/>
      <c r="CR62" s="109"/>
    </row>
    <row r="63" spans="2:99" x14ac:dyDescent="0.25">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CI63" s="33"/>
      <c r="CJ63" s="33"/>
      <c r="CK63" s="108"/>
      <c r="CL63" s="109"/>
      <c r="CQ63" s="108"/>
      <c r="CR63" s="109"/>
    </row>
    <row r="64" spans="2:99" x14ac:dyDescent="0.25">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CK64" s="26"/>
      <c r="CL64" s="26"/>
      <c r="CQ64" s="26"/>
      <c r="CR64" s="26"/>
    </row>
    <row r="166" spans="94:94" ht="15" customHeight="1" x14ac:dyDescent="0.25">
      <c r="CP166" s="26"/>
    </row>
    <row r="167" spans="94:94" ht="15" customHeight="1" x14ac:dyDescent="0.25">
      <c r="CP167" s="109"/>
    </row>
    <row r="168" spans="94:94" ht="15" customHeight="1" x14ac:dyDescent="0.25">
      <c r="CP168" s="109"/>
    </row>
    <row r="169" spans="94:94" ht="15" customHeight="1" x14ac:dyDescent="0.25">
      <c r="CP169" s="109"/>
    </row>
    <row r="170" spans="94:94" ht="15" customHeight="1" x14ac:dyDescent="0.25">
      <c r="CP170" s="109"/>
    </row>
    <row r="171" spans="94:94" ht="15" customHeight="1" x14ac:dyDescent="0.25">
      <c r="CP171" s="109"/>
    </row>
    <row r="172" spans="94:94" ht="15" customHeight="1" x14ac:dyDescent="0.25">
      <c r="CP172" s="109"/>
    </row>
    <row r="173" spans="94:94" ht="15" customHeight="1" x14ac:dyDescent="0.25">
      <c r="CP173" s="109"/>
    </row>
    <row r="174" spans="94:94" ht="15" customHeight="1" x14ac:dyDescent="0.25">
      <c r="CP174" s="109"/>
    </row>
    <row r="175" spans="94:94" ht="15" customHeight="1" x14ac:dyDescent="0.25">
      <c r="CP175" s="26"/>
    </row>
  </sheetData>
  <sheetProtection algorithmName="SHA-512" hashValue="nbzZHzqVMbDEJlOuRrBSHa16G42Xi32ee7ddwU+XN36U9VGev5D/cnflFCH4ktlxyrOW5qc6KofsVWbY27fOVA==" saltValue="tm+B4DT+7LgPnqIHCqRi4w==" spinCount="100000" sheet="1" sort="0"/>
  <mergeCells count="16">
    <mergeCell ref="CS27:CS28"/>
    <mergeCell ref="CU27:CU28"/>
    <mergeCell ref="C8:D8"/>
    <mergeCell ref="C3:D3"/>
    <mergeCell ref="C4:D4"/>
    <mergeCell ref="C5:D5"/>
    <mergeCell ref="C6:D6"/>
    <mergeCell ref="C7:D7"/>
    <mergeCell ref="BY26:CI26"/>
    <mergeCell ref="C9:D9"/>
    <mergeCell ref="C10:D10"/>
    <mergeCell ref="C11:D11"/>
    <mergeCell ref="C12:D12"/>
    <mergeCell ref="C13:D13"/>
    <mergeCell ref="BG26:BL26"/>
    <mergeCell ref="BN26:BR26"/>
  </mergeCells>
  <conditionalFormatting sqref="M29:M54">
    <cfRule type="containsBlanks" dxfId="106" priority="25">
      <formula>LEN(TRIM(M29))=0</formula>
    </cfRule>
  </conditionalFormatting>
  <conditionalFormatting sqref="T29:T54">
    <cfRule type="expression" dxfId="105" priority="26">
      <formula>"Wenn+$V$26="""""</formula>
    </cfRule>
    <cfRule type="expression" dxfId="104" priority="27">
      <formula>"Wenn+$V$26="""""</formula>
    </cfRule>
  </conditionalFormatting>
  <conditionalFormatting sqref="W29:W54">
    <cfRule type="expression" dxfId="103" priority="23">
      <formula>"Wenn+$V$26="""""</formula>
    </cfRule>
    <cfRule type="expression" dxfId="102" priority="24">
      <formula>"Wenn+$V$26="""""</formula>
    </cfRule>
  </conditionalFormatting>
  <conditionalFormatting sqref="Z29:Z54">
    <cfRule type="expression" dxfId="101" priority="21">
      <formula>"Wenn+$V$26="""""</formula>
    </cfRule>
    <cfRule type="expression" dxfId="100" priority="22">
      <formula>"Wenn+$V$26="""""</formula>
    </cfRule>
  </conditionalFormatting>
  <conditionalFormatting sqref="AC29:AC54">
    <cfRule type="expression" dxfId="99" priority="19">
      <formula>"Wenn+$V$26="""""</formula>
    </cfRule>
    <cfRule type="expression" dxfId="98" priority="20">
      <formula>"Wenn+$V$26="""""</formula>
    </cfRule>
  </conditionalFormatting>
  <conditionalFormatting sqref="AF29:AF54">
    <cfRule type="expression" dxfId="97" priority="17">
      <formula>"Wenn+$V$26="""""</formula>
    </cfRule>
    <cfRule type="expression" dxfId="96" priority="18">
      <formula>"Wenn+$V$26="""""</formula>
    </cfRule>
  </conditionalFormatting>
  <conditionalFormatting sqref="AI29:AI54">
    <cfRule type="expression" dxfId="95" priority="15">
      <formula>"Wenn+$V$26="""""</formula>
    </cfRule>
    <cfRule type="expression" dxfId="94" priority="16">
      <formula>"Wenn+$V$26="""""</formula>
    </cfRule>
  </conditionalFormatting>
  <conditionalFormatting sqref="AL29:AL54">
    <cfRule type="expression" dxfId="93" priority="13">
      <formula>"Wenn+$V$26="""""</formula>
    </cfRule>
    <cfRule type="expression" dxfId="92" priority="14">
      <formula>"Wenn+$V$26="""""</formula>
    </cfRule>
  </conditionalFormatting>
  <conditionalFormatting sqref="AO29:AO54">
    <cfRule type="expression" dxfId="91" priority="11">
      <formula>"Wenn+$V$26="""""</formula>
    </cfRule>
    <cfRule type="expression" dxfId="90" priority="12">
      <formula>"Wenn+$V$26="""""</formula>
    </cfRule>
  </conditionalFormatting>
  <conditionalFormatting sqref="AR29:AR54">
    <cfRule type="expression" dxfId="89" priority="9">
      <formula>"Wenn+$V$26="""""</formula>
    </cfRule>
    <cfRule type="expression" dxfId="88" priority="10">
      <formula>"Wenn+$V$26="""""</formula>
    </cfRule>
  </conditionalFormatting>
  <conditionalFormatting sqref="AU29:AU54">
    <cfRule type="expression" dxfId="87" priority="7">
      <formula>"Wenn+$V$26="""""</formula>
    </cfRule>
    <cfRule type="expression" dxfId="86" priority="8">
      <formula>"Wenn+$V$26="""""</formula>
    </cfRule>
  </conditionalFormatting>
  <conditionalFormatting sqref="AX29:AX54">
    <cfRule type="expression" dxfId="85" priority="5">
      <formula>"Wenn+$V$26="""""</formula>
    </cfRule>
    <cfRule type="expression" dxfId="84" priority="6">
      <formula>"Wenn+$V$26="""""</formula>
    </cfRule>
  </conditionalFormatting>
  <conditionalFormatting sqref="BA29:BA54">
    <cfRule type="expression" dxfId="83" priority="3">
      <formula>"Wenn+$V$26="""""</formula>
    </cfRule>
    <cfRule type="expression" dxfId="82" priority="4">
      <formula>"Wenn+$V$26="""""</formula>
    </cfRule>
  </conditionalFormatting>
  <conditionalFormatting sqref="CK21:CK22">
    <cfRule type="cellIs" dxfId="81" priority="1" operator="equal">
      <formula>1</formula>
    </cfRule>
  </conditionalFormatting>
  <dataValidations count="1">
    <dataValidation type="list" allowBlank="1" showInputMessage="1" showErrorMessage="1" sqref="P2" xr:uid="{04F07F92-2A12-421C-9FE0-FAED221B9352}">
      <formula1>INDIRECT("Tab_"&amp;#REF!&amp;"25")</formula1>
    </dataValidation>
  </dataValidations>
  <pageMargins left="0.7" right="0.7" top="0.78740157499999996" bottom="0.78740157499999996" header="0.3" footer="0.3"/>
  <pageSetup paperSize="9"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EF8B24E-836A-4C25-9609-D1B0F9A8AC33}">
          <x14:formula1>
            <xm:f>INDIRECT(Stammdatenblatt!$D$6)</xm:f>
          </x14:formula1>
          <xm:sqref>E19 F18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55D2D-0FBA-49F3-BDEF-E9A29A6EC697}">
  <sheetPr codeName="Tabelle8">
    <tabColor rgb="FFFFFF00"/>
  </sheetPr>
  <dimension ref="A1:CV175"/>
  <sheetViews>
    <sheetView showGridLines="0" zoomScale="85" zoomScaleNormal="85" workbookViewId="0"/>
  </sheetViews>
  <sheetFormatPr baseColWidth="10" defaultColWidth="11.42578125" defaultRowHeight="15" customHeight="1" x14ac:dyDescent="0.25"/>
  <cols>
    <col min="1" max="1" width="4.85546875" style="22" customWidth="1"/>
    <col min="2" max="2" width="40.7109375" style="22" customWidth="1"/>
    <col min="3" max="3" width="19.7109375" style="22" customWidth="1"/>
    <col min="4" max="4" width="18.28515625" style="22" customWidth="1"/>
    <col min="5" max="5" width="21.42578125" style="22" customWidth="1"/>
    <col min="6" max="6" width="24" style="22" customWidth="1"/>
    <col min="7" max="7" width="17.42578125" style="24" customWidth="1"/>
    <col min="8" max="8" width="16.28515625" style="24" customWidth="1"/>
    <col min="9" max="9" width="14" style="24" customWidth="1"/>
    <col min="10" max="10" width="16.5703125" style="24" customWidth="1"/>
    <col min="11" max="11" width="15.42578125" style="22" customWidth="1"/>
    <col min="12" max="12" width="15" style="24" customWidth="1"/>
    <col min="13" max="13" width="16.7109375" style="22" customWidth="1"/>
    <col min="14" max="14" width="15" style="22" customWidth="1"/>
    <col min="15" max="15" width="18.140625" style="22" customWidth="1"/>
    <col min="16" max="16" width="17" style="22" customWidth="1"/>
    <col min="17" max="17" width="18" style="22" customWidth="1"/>
    <col min="18" max="18" width="16.42578125" style="22" customWidth="1"/>
    <col min="19" max="19" width="14.7109375" style="22" customWidth="1"/>
    <col min="20" max="20" width="18.7109375" style="22" customWidth="1"/>
    <col min="21" max="21" width="16.42578125" style="22" customWidth="1"/>
    <col min="22" max="22" width="16.85546875" style="22" customWidth="1"/>
    <col min="23" max="23" width="18.7109375" style="22" customWidth="1"/>
    <col min="24" max="24" width="16.42578125" style="22" customWidth="1"/>
    <col min="25" max="25" width="18.85546875" style="22" customWidth="1"/>
    <col min="26" max="26" width="18.7109375" style="22" customWidth="1"/>
    <col min="27" max="27" width="16.42578125" style="22" customWidth="1"/>
    <col min="28" max="28" width="18.85546875" style="22" customWidth="1"/>
    <col min="29" max="29" width="18.7109375" style="22" customWidth="1"/>
    <col min="30" max="30" width="16.42578125" style="22" customWidth="1"/>
    <col min="31" max="31" width="18.85546875" style="22" customWidth="1"/>
    <col min="32" max="32" width="18.7109375" style="22" customWidth="1"/>
    <col min="33" max="33" width="16.42578125" style="22" customWidth="1"/>
    <col min="34" max="34" width="18.85546875" style="22" customWidth="1"/>
    <col min="35" max="35" width="18.7109375" style="22" customWidth="1"/>
    <col min="36" max="36" width="16.42578125" style="22" customWidth="1"/>
    <col min="37" max="37" width="18.85546875" style="22" customWidth="1"/>
    <col min="38" max="38" width="18.7109375" style="22" customWidth="1"/>
    <col min="39" max="39" width="16.42578125" style="22" customWidth="1"/>
    <col min="40" max="40" width="18.85546875" style="22" customWidth="1"/>
    <col min="41" max="41" width="18.7109375" style="22" customWidth="1"/>
    <col min="42" max="42" width="16.42578125" style="22" customWidth="1"/>
    <col min="43" max="43" width="18.85546875" style="22" customWidth="1"/>
    <col min="44" max="44" width="18.7109375" style="22" customWidth="1"/>
    <col min="45" max="45" width="16.42578125" style="22" customWidth="1"/>
    <col min="46" max="46" width="18.85546875" style="22" customWidth="1"/>
    <col min="47" max="47" width="18.7109375" style="22" customWidth="1"/>
    <col min="48" max="48" width="16.42578125" style="22" customWidth="1"/>
    <col min="49" max="49" width="18.85546875" style="22" customWidth="1"/>
    <col min="50" max="50" width="18.7109375" style="22" customWidth="1"/>
    <col min="51" max="51" width="16.42578125" style="22" customWidth="1"/>
    <col min="52" max="52" width="18.85546875" style="22" customWidth="1"/>
    <col min="53" max="53" width="18.7109375" style="22" customWidth="1"/>
    <col min="54" max="54" width="12.28515625" style="22" customWidth="1"/>
    <col min="55" max="55" width="18.85546875" style="22" customWidth="1"/>
    <col min="56" max="56" width="17" style="22" customWidth="1"/>
    <col min="57" max="57" width="14.42578125" style="22" customWidth="1"/>
    <col min="58" max="58" width="2" style="22" customWidth="1"/>
    <col min="59" max="59" width="14.140625" style="22" customWidth="1"/>
    <col min="60" max="61" width="13.85546875" style="22" customWidth="1"/>
    <col min="62" max="64" width="14.140625" style="22" customWidth="1"/>
    <col min="65" max="65" width="0.85546875" customWidth="1"/>
    <col min="66" max="66" width="13.85546875" style="22" customWidth="1"/>
    <col min="67" max="68" width="14" style="22" customWidth="1"/>
    <col min="69" max="69" width="14.28515625" style="22" customWidth="1"/>
    <col min="70" max="70" width="14.85546875" style="22" customWidth="1"/>
    <col min="71" max="71" width="11.42578125" style="22" customWidth="1"/>
    <col min="72" max="72" width="12.5703125" style="22" customWidth="1"/>
    <col min="73" max="73" width="11.5703125" style="22" bestFit="1" customWidth="1"/>
    <col min="74" max="74" width="16.85546875" style="862" customWidth="1"/>
    <col min="75" max="75" width="12.42578125" style="22" customWidth="1"/>
    <col min="76" max="76" width="2" style="22" customWidth="1"/>
    <col min="77" max="77" width="14.140625" style="22" customWidth="1"/>
    <col min="78" max="78" width="11.5703125" style="22" customWidth="1"/>
    <col min="79" max="79" width="13.7109375" style="22" bestFit="1" customWidth="1"/>
    <col min="80" max="80" width="13.7109375" style="22" customWidth="1"/>
    <col min="81" max="81" width="14" style="22" customWidth="1"/>
    <col min="82" max="83" width="13.7109375" style="22" customWidth="1"/>
    <col min="84" max="86" width="15.7109375" style="22" customWidth="1"/>
    <col min="87" max="87" width="46.42578125" style="22" customWidth="1"/>
    <col min="88" max="88" width="1.42578125" style="22" customWidth="1"/>
    <col min="89" max="89" width="15.28515625" style="22" customWidth="1"/>
    <col min="90" max="90" width="1" style="22" customWidth="1"/>
    <col min="91" max="91" width="17.42578125" style="22" customWidth="1"/>
    <col min="92" max="92" width="1" style="22" customWidth="1"/>
    <col min="93" max="93" width="17.42578125" style="22" customWidth="1"/>
    <col min="94" max="94" width="1" style="22" customWidth="1"/>
    <col min="95" max="95" width="17.7109375" style="22" bestFit="1" customWidth="1"/>
    <col min="96" max="96" width="1" style="22" customWidth="1"/>
    <col min="97" max="97" width="43" style="26" customWidth="1"/>
    <col min="98" max="98" width="1" style="22" customWidth="1"/>
    <col min="99" max="99" width="41.7109375" style="22" customWidth="1"/>
    <col min="100" max="100" width="16.140625" style="26" customWidth="1"/>
    <col min="101" max="101" width="11.42578125" style="22" customWidth="1"/>
    <col min="102" max="102" width="16" style="22" customWidth="1"/>
    <col min="103" max="16384" width="11.42578125" style="22"/>
  </cols>
  <sheetData>
    <row r="1" spans="1:74" ht="24" x14ac:dyDescent="0.4">
      <c r="B1" s="426" t="s">
        <v>107</v>
      </c>
      <c r="C1" s="427"/>
      <c r="D1" s="23"/>
      <c r="E1" s="23"/>
      <c r="F1" s="23"/>
      <c r="M1" s="25"/>
      <c r="BV1" s="22"/>
    </row>
    <row r="2" spans="1:74" s="11" customFormat="1" ht="15.75" thickBot="1" x14ac:dyDescent="0.3">
      <c r="A2" s="9"/>
      <c r="B2" s="10"/>
      <c r="C2" s="10"/>
      <c r="D2" s="10"/>
      <c r="E2" s="10"/>
      <c r="F2" s="10"/>
      <c r="G2" s="9"/>
      <c r="H2" s="9"/>
      <c r="I2" s="9"/>
      <c r="J2" s="9"/>
      <c r="K2" s="9"/>
      <c r="L2" s="9"/>
      <c r="N2" s="9"/>
      <c r="O2" s="9"/>
      <c r="P2" s="9"/>
      <c r="Q2" s="9"/>
      <c r="R2" s="9"/>
      <c r="S2" s="9"/>
      <c r="T2" s="9"/>
      <c r="U2" s="9"/>
      <c r="BM2"/>
    </row>
    <row r="3" spans="1:74" s="11" customFormat="1" ht="27.75" customHeight="1" x14ac:dyDescent="0.25">
      <c r="A3" s="9"/>
      <c r="B3" s="273" t="str">
        <f>Stammdatenblatt!$B3</f>
        <v>Name Leistungsträger</v>
      </c>
      <c r="C3" s="1199"/>
      <c r="D3" s="1200"/>
      <c r="E3" s="78"/>
      <c r="F3" s="78"/>
      <c r="G3" s="9"/>
      <c r="H3" s="9"/>
      <c r="I3" s="9"/>
      <c r="J3" s="9"/>
      <c r="K3" s="9"/>
      <c r="L3" s="9"/>
      <c r="M3" s="9"/>
      <c r="N3" s="9"/>
      <c r="O3" s="9"/>
      <c r="P3" s="9"/>
      <c r="Q3" s="9"/>
      <c r="R3" s="9"/>
      <c r="S3" s="9"/>
      <c r="T3" s="9"/>
      <c r="U3" s="9"/>
      <c r="BM3"/>
    </row>
    <row r="4" spans="1:74" s="11" customFormat="1" ht="27.75" customHeight="1" x14ac:dyDescent="0.25">
      <c r="A4" s="9"/>
      <c r="B4" s="274" t="str">
        <f>Stammdatenblatt!$B4</f>
        <v>Name/ Anschrift des Leistungserbringers</v>
      </c>
      <c r="C4" s="1201"/>
      <c r="D4" s="1202"/>
      <c r="E4" s="78"/>
      <c r="F4" s="78"/>
      <c r="G4" s="9"/>
      <c r="H4" s="9"/>
      <c r="I4" s="9"/>
      <c r="J4" s="9"/>
      <c r="K4" s="9"/>
      <c r="L4" s="9"/>
      <c r="M4" s="9"/>
      <c r="N4" s="9"/>
      <c r="O4" s="9"/>
      <c r="P4" s="9"/>
      <c r="Q4" s="9"/>
      <c r="R4" s="9"/>
      <c r="S4" s="9"/>
      <c r="T4" s="9"/>
      <c r="U4" s="9"/>
      <c r="BM4"/>
    </row>
    <row r="5" spans="1:74" s="11" customFormat="1" ht="27.75" customHeight="1" x14ac:dyDescent="0.25">
      <c r="A5" s="9"/>
      <c r="B5" s="274" t="str">
        <f>Stammdatenblatt!$B5</f>
        <v>Name/ Anschrift der Einrichtung</v>
      </c>
      <c r="C5" s="1193"/>
      <c r="D5" s="1194"/>
      <c r="E5" s="79"/>
      <c r="F5" s="79"/>
      <c r="G5" s="9"/>
      <c r="H5" s="9"/>
      <c r="I5" s="9"/>
      <c r="J5" s="9"/>
      <c r="K5" s="9"/>
      <c r="L5" s="9"/>
      <c r="M5" s="9"/>
      <c r="N5" s="9"/>
      <c r="O5" s="9"/>
      <c r="P5" s="9"/>
      <c r="Q5" s="9"/>
      <c r="R5" s="9"/>
      <c r="S5" s="9"/>
      <c r="T5" s="9"/>
      <c r="U5" s="9"/>
      <c r="BM5"/>
    </row>
    <row r="6" spans="1:74" s="11" customFormat="1" ht="16.5" customHeight="1" x14ac:dyDescent="0.25">
      <c r="A6" s="9"/>
      <c r="B6" s="274" t="str">
        <f>Stammdatenblatt!$B6</f>
        <v>Tarif</v>
      </c>
      <c r="C6" s="1203"/>
      <c r="D6" s="1204"/>
      <c r="E6" s="80"/>
      <c r="F6" s="80"/>
      <c r="G6" s="9"/>
      <c r="H6" s="9"/>
      <c r="I6" s="9"/>
      <c r="J6" s="9"/>
      <c r="K6" s="9"/>
      <c r="L6" s="9"/>
      <c r="M6" s="9"/>
      <c r="N6" s="9"/>
      <c r="O6" s="9"/>
      <c r="P6" s="9"/>
      <c r="Q6" s="9"/>
      <c r="R6" s="9"/>
      <c r="S6" s="9"/>
      <c r="T6" s="9"/>
      <c r="U6" s="9"/>
      <c r="BM6"/>
    </row>
    <row r="7" spans="1:74" s="11" customFormat="1" ht="16.149999999999999" customHeight="1" x14ac:dyDescent="0.25">
      <c r="A7" s="9"/>
      <c r="B7" s="274" t="str">
        <f>Stammdatenblatt!$B7</f>
        <v>Rechtskreis</v>
      </c>
      <c r="C7" s="1193"/>
      <c r="D7" s="1194"/>
      <c r="E7" s="79"/>
      <c r="F7" s="79"/>
      <c r="G7" s="9"/>
      <c r="H7" s="9"/>
      <c r="I7" s="9"/>
      <c r="J7" s="9"/>
      <c r="K7" s="9"/>
      <c r="L7" s="9"/>
      <c r="M7" s="9"/>
      <c r="N7" s="9"/>
      <c r="O7" s="9"/>
      <c r="P7" s="9"/>
      <c r="Q7" s="9"/>
      <c r="R7" s="9"/>
      <c r="S7" s="9"/>
      <c r="T7" s="9"/>
      <c r="U7" s="9"/>
      <c r="BM7"/>
    </row>
    <row r="8" spans="1:74" s="11" customFormat="1" x14ac:dyDescent="0.25">
      <c r="A8" s="9"/>
      <c r="B8" s="275" t="str">
        <f>Stammdatenblatt!$B8</f>
        <v>Leistungen gemäß §§</v>
      </c>
      <c r="C8" s="1193"/>
      <c r="D8" s="1194"/>
      <c r="E8" s="79"/>
      <c r="F8" s="79"/>
      <c r="G8" s="9"/>
      <c r="H8" s="9"/>
      <c r="I8" s="9"/>
      <c r="M8" s="9"/>
      <c r="N8" s="8"/>
      <c r="O8" s="9"/>
      <c r="P8" s="9"/>
      <c r="Q8" s="9"/>
      <c r="R8" s="9"/>
      <c r="S8" s="9"/>
      <c r="T8" s="9"/>
      <c r="U8" s="9"/>
      <c r="X8" s="27"/>
      <c r="BM8"/>
    </row>
    <row r="9" spans="1:74" s="11" customFormat="1" x14ac:dyDescent="0.25">
      <c r="A9" s="9"/>
      <c r="B9" s="274" t="str">
        <f>Stammdatenblatt!$B9</f>
        <v>Maßnahme</v>
      </c>
      <c r="C9" s="1193"/>
      <c r="D9" s="1194"/>
      <c r="E9" s="79"/>
      <c r="F9" s="79"/>
      <c r="G9" s="9"/>
      <c r="H9" s="9"/>
      <c r="I9" s="9"/>
      <c r="J9" s="9"/>
      <c r="K9" s="9"/>
      <c r="L9" s="9"/>
      <c r="M9" s="9"/>
      <c r="N9" s="8"/>
      <c r="O9" s="9"/>
      <c r="P9" s="9"/>
      <c r="Q9" s="9"/>
      <c r="R9" s="9"/>
      <c r="S9" s="9"/>
      <c r="T9" s="9"/>
      <c r="U9" s="9"/>
      <c r="BM9"/>
    </row>
    <row r="10" spans="1:74" s="11" customFormat="1" x14ac:dyDescent="0.25">
      <c r="A10" s="9"/>
      <c r="B10" s="275" t="str">
        <f>Stammdatenblatt!$B10</f>
        <v>Ort der Leistung</v>
      </c>
      <c r="C10" s="1193"/>
      <c r="D10" s="1194"/>
      <c r="E10" s="79"/>
      <c r="F10" s="79"/>
      <c r="G10" s="9"/>
      <c r="H10" s="9"/>
      <c r="I10" s="9"/>
      <c r="J10" s="9"/>
      <c r="K10" s="9"/>
      <c r="L10" s="9"/>
      <c r="M10" s="9"/>
      <c r="N10" s="8"/>
      <c r="O10" s="9"/>
      <c r="P10" s="9"/>
      <c r="Q10" s="9"/>
      <c r="R10" s="9"/>
      <c r="S10" s="9"/>
      <c r="T10" s="9"/>
      <c r="U10" s="9"/>
      <c r="BM10"/>
    </row>
    <row r="11" spans="1:74" s="8" customFormat="1" x14ac:dyDescent="0.25">
      <c r="A11" s="9"/>
      <c r="B11" s="275" t="str">
        <f>Stammdatenblatt!$B11</f>
        <v>Aktenzeichen (falls vorhanden)</v>
      </c>
      <c r="C11" s="1193"/>
      <c r="D11" s="1194"/>
      <c r="E11" s="79"/>
      <c r="F11" s="79"/>
      <c r="G11" s="9"/>
      <c r="H11" s="9"/>
      <c r="I11" s="9"/>
      <c r="J11" s="9"/>
      <c r="K11" s="28"/>
      <c r="L11" s="9"/>
      <c r="M11" s="9"/>
      <c r="N11" s="9"/>
      <c r="O11" s="9"/>
      <c r="P11" s="9"/>
      <c r="Q11" s="9"/>
      <c r="R11" s="9"/>
      <c r="S11" s="9"/>
      <c r="T11" s="9"/>
      <c r="U11" s="9"/>
      <c r="BM11"/>
    </row>
    <row r="12" spans="1:74" s="8" customFormat="1" x14ac:dyDescent="0.25">
      <c r="A12" s="7"/>
      <c r="B12" s="276" t="str">
        <f>Stammdatenblatt!$B12</f>
        <v>Vereinbarungszeitraum ab MM/JJJJ</v>
      </c>
      <c r="C12" s="1195"/>
      <c r="D12" s="1196"/>
      <c r="E12" s="79"/>
      <c r="F12" s="79"/>
      <c r="G12" s="9"/>
      <c r="H12" s="9"/>
      <c r="I12" s="9"/>
      <c r="J12" s="9"/>
      <c r="K12" s="9"/>
      <c r="M12" s="9"/>
      <c r="N12" s="9"/>
      <c r="O12" s="9"/>
      <c r="P12" s="9"/>
      <c r="Q12" s="9"/>
      <c r="R12" s="9"/>
      <c r="S12" s="7"/>
      <c r="T12" s="7"/>
      <c r="U12" s="7"/>
      <c r="BM12"/>
    </row>
    <row r="13" spans="1:74" s="8" customFormat="1" ht="15.75" thickBot="1" x14ac:dyDescent="0.3">
      <c r="A13" s="7"/>
      <c r="B13" s="277" t="str">
        <f>Stammdatenblatt!$B13</f>
        <v>Stand des Datenblattes TT/MM/JJJJ</v>
      </c>
      <c r="C13" s="1197"/>
      <c r="D13" s="1198"/>
      <c r="E13" s="81"/>
      <c r="F13" s="81"/>
      <c r="G13" s="9"/>
      <c r="H13" s="9"/>
      <c r="I13" s="9"/>
      <c r="J13" s="9"/>
      <c r="K13" s="9"/>
      <c r="L13" s="9"/>
      <c r="M13" s="9"/>
      <c r="N13" s="9"/>
      <c r="O13" s="9"/>
      <c r="P13" s="9"/>
      <c r="Q13" s="9"/>
      <c r="R13" s="9"/>
      <c r="S13" s="7"/>
      <c r="T13" s="7"/>
      <c r="U13" s="7"/>
      <c r="BM13"/>
    </row>
    <row r="14" spans="1:74" s="8" customFormat="1" x14ac:dyDescent="0.25">
      <c r="A14" s="7"/>
      <c r="B14" s="9"/>
      <c r="C14" s="9"/>
      <c r="D14" s="7"/>
      <c r="E14" s="7"/>
      <c r="F14" s="7"/>
      <c r="G14" s="9"/>
      <c r="H14" s="9"/>
      <c r="I14" s="9"/>
      <c r="J14" s="9"/>
      <c r="K14" s="9"/>
      <c r="L14" s="9"/>
      <c r="M14" s="9"/>
      <c r="N14" s="9"/>
      <c r="Q14" s="9"/>
      <c r="R14" s="9"/>
      <c r="S14" s="9"/>
      <c r="T14" s="9"/>
      <c r="U14" s="9"/>
      <c r="V14" s="9"/>
      <c r="W14" s="9"/>
      <c r="X14" s="9"/>
      <c r="Y14" s="9"/>
      <c r="BM14"/>
    </row>
    <row r="15" spans="1:74" s="8" customFormat="1" x14ac:dyDescent="0.25">
      <c r="A15" s="7"/>
      <c r="B15" s="9"/>
      <c r="C15" s="9"/>
      <c r="D15" s="7"/>
      <c r="E15" s="7"/>
      <c r="F15" s="7"/>
      <c r="G15" s="9"/>
      <c r="H15" s="9"/>
      <c r="I15" s="9"/>
      <c r="J15" s="9"/>
      <c r="K15" s="9"/>
      <c r="L15" s="9"/>
      <c r="M15" s="9"/>
      <c r="N15" s="9"/>
      <c r="Q15" s="9"/>
      <c r="R15" s="9"/>
      <c r="S15" s="9"/>
      <c r="T15" s="9"/>
      <c r="U15" s="9"/>
      <c r="V15" s="9"/>
      <c r="W15" s="9"/>
      <c r="X15" s="9"/>
      <c r="Y15" s="9"/>
      <c r="BM15"/>
    </row>
    <row r="16" spans="1:74" s="8" customFormat="1" x14ac:dyDescent="0.25">
      <c r="A16" s="7"/>
      <c r="B16" s="9"/>
      <c r="C16" s="9"/>
      <c r="D16" s="7"/>
      <c r="E16" s="7"/>
      <c r="F16" s="7"/>
      <c r="G16" s="9"/>
      <c r="H16" s="9"/>
      <c r="I16" s="9"/>
      <c r="J16" s="9"/>
      <c r="K16" s="9"/>
      <c r="L16" s="9"/>
      <c r="M16" s="9"/>
      <c r="N16" s="9"/>
      <c r="Q16" s="9"/>
      <c r="R16" s="9"/>
      <c r="S16" s="9"/>
      <c r="T16" s="9"/>
      <c r="U16" s="9"/>
      <c r="V16" s="9"/>
      <c r="W16" s="9"/>
      <c r="X16" s="9"/>
      <c r="Y16" s="9"/>
      <c r="BM16"/>
    </row>
    <row r="17" spans="1:100" s="8" customFormat="1" x14ac:dyDescent="0.25">
      <c r="A17" s="7"/>
      <c r="B17" s="9"/>
      <c r="C17" s="9"/>
      <c r="D17" s="7"/>
      <c r="E17" s="7"/>
      <c r="F17" s="7"/>
      <c r="G17" s="9"/>
      <c r="H17" s="9"/>
      <c r="I17" s="9"/>
      <c r="J17" s="9"/>
      <c r="K17" s="9"/>
      <c r="L17" s="9"/>
      <c r="M17" s="9"/>
      <c r="N17" s="9"/>
      <c r="Q17" s="9"/>
      <c r="R17" s="9"/>
      <c r="S17" s="9"/>
      <c r="T17" s="9"/>
      <c r="U17" s="9"/>
      <c r="V17" s="9"/>
      <c r="W17" s="9"/>
      <c r="X17" s="9"/>
      <c r="Y17" s="9"/>
      <c r="BM17"/>
    </row>
    <row r="18" spans="1:100" s="8" customFormat="1" ht="27" customHeight="1" x14ac:dyDescent="0.25">
      <c r="A18" s="7"/>
      <c r="B18" s="177" t="s">
        <v>108</v>
      </c>
      <c r="C18" s="640"/>
      <c r="D18" s="90"/>
      <c r="E18" s="91"/>
      <c r="F18" s="91"/>
      <c r="G18" s="7"/>
      <c r="H18" s="7"/>
      <c r="I18" s="7"/>
      <c r="J18" s="9"/>
      <c r="K18" s="9"/>
      <c r="L18" s="9"/>
      <c r="M18" s="9"/>
      <c r="N18" s="9"/>
      <c r="O18" s="9"/>
      <c r="P18" s="9"/>
      <c r="Q18" s="9"/>
      <c r="R18" s="9"/>
      <c r="S18" s="7"/>
      <c r="T18" s="7"/>
      <c r="U18" s="7"/>
      <c r="BM18"/>
    </row>
    <row r="19" spans="1:100" s="8" customFormat="1" ht="15" customHeight="1" thickBot="1" x14ac:dyDescent="0.3">
      <c r="A19" s="7"/>
      <c r="E19" s="7"/>
      <c r="G19" s="9"/>
      <c r="H19" s="9"/>
      <c r="I19" s="9"/>
      <c r="J19" s="9"/>
      <c r="K19" s="9"/>
      <c r="L19" s="9"/>
      <c r="M19" s="9"/>
      <c r="N19" s="9"/>
      <c r="O19" s="9"/>
      <c r="P19" s="9"/>
      <c r="Q19" s="9"/>
      <c r="R19" s="9"/>
      <c r="S19" s="7"/>
      <c r="T19" s="7"/>
      <c r="U19" s="7"/>
      <c r="AE19" s="22"/>
      <c r="BM19"/>
    </row>
    <row r="20" spans="1:100" s="8" customFormat="1" ht="45.75" thickBot="1" x14ac:dyDescent="0.3">
      <c r="A20" s="7"/>
      <c r="B20" s="176" t="s">
        <v>29</v>
      </c>
      <c r="C20" s="258"/>
      <c r="D20" s="261" t="s">
        <v>109</v>
      </c>
      <c r="E20" s="224" t="s">
        <v>110</v>
      </c>
      <c r="F20" s="225" t="s">
        <v>221</v>
      </c>
      <c r="G20" s="226" t="s">
        <v>234</v>
      </c>
      <c r="H20" s="260" t="s">
        <v>222</v>
      </c>
      <c r="I20" s="226" t="s">
        <v>235</v>
      </c>
      <c r="K20" s="479" t="s">
        <v>115</v>
      </c>
      <c r="L20" s="480" t="s">
        <v>116</v>
      </c>
      <c r="M20" s="9"/>
      <c r="N20" s="479" t="s">
        <v>117</v>
      </c>
      <c r="O20" s="480" t="s">
        <v>118</v>
      </c>
      <c r="P20" s="9"/>
      <c r="Q20" s="7"/>
      <c r="R20" s="7"/>
      <c r="S20" s="7"/>
      <c r="AC20" s="22"/>
      <c r="BM20"/>
      <c r="CD20" s="93"/>
      <c r="CE20" s="93"/>
      <c r="CF20" s="93"/>
      <c r="CG20" s="9"/>
      <c r="CI20" s="289" t="s">
        <v>119</v>
      </c>
      <c r="CJ20" s="290"/>
      <c r="CK20" s="291"/>
    </row>
    <row r="21" spans="1:100" ht="54.75" thickBot="1" x14ac:dyDescent="0.3">
      <c r="C21" s="219" t="s">
        <v>236</v>
      </c>
      <c r="D21" s="329"/>
      <c r="E21" s="220"/>
      <c r="F21" s="221"/>
      <c r="G21" s="222"/>
      <c r="H21" s="312"/>
      <c r="I21" s="313"/>
      <c r="J21" s="22"/>
      <c r="K21" s="312"/>
      <c r="L21" s="313"/>
      <c r="M21" s="28"/>
      <c r="N21" s="312"/>
      <c r="O21" s="313"/>
      <c r="W21" s="89"/>
      <c r="BV21" s="22"/>
      <c r="CI21" s="292" t="s">
        <v>103</v>
      </c>
      <c r="CJ21" s="93"/>
      <c r="CK21" s="648"/>
      <c r="CQ21" s="89"/>
      <c r="CS21" s="22"/>
      <c r="CV21" s="22"/>
    </row>
    <row r="22" spans="1:100" x14ac:dyDescent="0.25">
      <c r="B22" s="8"/>
      <c r="C22" s="217" t="s">
        <v>237</v>
      </c>
      <c r="D22" s="329"/>
      <c r="E22" s="220"/>
      <c r="F22" s="221"/>
      <c r="G22" s="222"/>
      <c r="H22" s="314"/>
      <c r="I22" s="222"/>
      <c r="J22" s="22"/>
      <c r="K22" s="483"/>
      <c r="L22" s="484"/>
      <c r="M22" s="9"/>
      <c r="N22" s="483"/>
      <c r="O22" s="484"/>
      <c r="W22" s="89"/>
      <c r="BV22" s="22"/>
      <c r="CI22" s="293" t="s">
        <v>104</v>
      </c>
      <c r="CJ22" s="294"/>
      <c r="CK22" s="649"/>
      <c r="CL22" s="26"/>
      <c r="CM22" s="26"/>
      <c r="CO22" s="476"/>
      <c r="CQ22" s="476"/>
      <c r="CS22" s="477"/>
      <c r="CV22" s="22"/>
    </row>
    <row r="23" spans="1:100" x14ac:dyDescent="0.25">
      <c r="B23" s="8"/>
      <c r="C23" s="217" t="s">
        <v>238</v>
      </c>
      <c r="D23" s="329"/>
      <c r="E23" s="220"/>
      <c r="F23" s="221"/>
      <c r="G23" s="222"/>
      <c r="H23" s="314"/>
      <c r="I23" s="222"/>
      <c r="J23" s="22"/>
      <c r="K23" s="483"/>
      <c r="L23" s="484"/>
      <c r="M23" s="28"/>
      <c r="N23" s="483"/>
      <c r="O23" s="484"/>
      <c r="W23" s="89"/>
      <c r="BJ23" s="31"/>
      <c r="BK23" s="31"/>
      <c r="BL23" s="31"/>
      <c r="BN23" s="31"/>
      <c r="BV23" s="22"/>
      <c r="CI23" s="295" t="s">
        <v>123</v>
      </c>
      <c r="CJ23" s="296"/>
      <c r="CK23" s="650"/>
      <c r="CL23" s="26"/>
      <c r="CM23" s="272"/>
      <c r="CO23" s="272"/>
      <c r="CQ23" s="768"/>
      <c r="CV23" s="22"/>
    </row>
    <row r="24" spans="1:100" ht="15.75" thickBot="1" x14ac:dyDescent="0.3">
      <c r="B24" s="8"/>
      <c r="C24" s="218"/>
      <c r="D24" s="329"/>
      <c r="E24" s="220"/>
      <c r="F24" s="221"/>
      <c r="G24" s="222"/>
      <c r="H24" s="315"/>
      <c r="I24" s="316"/>
      <c r="J24" s="22"/>
      <c r="K24" s="485"/>
      <c r="L24" s="486"/>
      <c r="M24" s="9"/>
      <c r="N24" s="485"/>
      <c r="O24" s="486"/>
      <c r="W24" s="89"/>
      <c r="BV24" s="22"/>
      <c r="CI24" s="297" t="s">
        <v>125</v>
      </c>
      <c r="CJ24" s="93"/>
      <c r="CK24" s="283"/>
      <c r="CL24" s="26"/>
      <c r="CM24" s="26"/>
      <c r="CO24" s="475"/>
      <c r="CQ24" s="475"/>
      <c r="CV24" s="22"/>
    </row>
    <row r="25" spans="1:100" s="33" customFormat="1" ht="18.75" customHeight="1" thickBot="1" x14ac:dyDescent="0.3">
      <c r="C25" s="259" t="s">
        <v>100</v>
      </c>
      <c r="D25" s="330"/>
      <c r="E25" s="229"/>
      <c r="F25" s="230"/>
      <c r="G25" s="262"/>
      <c r="H25" s="263"/>
      <c r="I25" s="340"/>
      <c r="K25" s="481"/>
      <c r="L25" s="482"/>
      <c r="M25" s="232"/>
      <c r="N25" s="481"/>
      <c r="O25" s="482"/>
      <c r="T25" s="232"/>
      <c r="U25" s="232"/>
      <c r="BM25"/>
      <c r="CK25" s="233"/>
      <c r="CM25" s="233"/>
      <c r="CO25" s="233"/>
      <c r="CQ25" s="233"/>
    </row>
    <row r="26" spans="1:100" ht="15.75" customHeight="1" thickBot="1" x14ac:dyDescent="0.3">
      <c r="D26" s="8"/>
      <c r="E26" s="8"/>
      <c r="F26" s="8"/>
      <c r="J26" s="22"/>
      <c r="K26" s="24"/>
      <c r="L26" s="22"/>
      <c r="BG26" s="1228" t="s">
        <v>226</v>
      </c>
      <c r="BH26" s="1229"/>
      <c r="BI26" s="1229"/>
      <c r="BJ26" s="1229"/>
      <c r="BK26" s="1229"/>
      <c r="BL26" s="1230"/>
      <c r="BN26" s="1231" t="s">
        <v>227</v>
      </c>
      <c r="BO26" s="1232"/>
      <c r="BP26" s="1232"/>
      <c r="BQ26" s="1232"/>
      <c r="BR26" s="1233"/>
      <c r="BV26" s="22"/>
      <c r="BY26" s="1214" t="s">
        <v>128</v>
      </c>
      <c r="BZ26" s="1215"/>
      <c r="CA26" s="1215"/>
      <c r="CB26" s="1215"/>
      <c r="CC26" s="1215"/>
      <c r="CD26" s="1215"/>
      <c r="CE26" s="1215"/>
      <c r="CF26" s="1215"/>
      <c r="CG26" s="1215"/>
      <c r="CH26" s="1215"/>
      <c r="CI26" s="1215"/>
      <c r="CL26" s="26"/>
      <c r="CN26" s="26"/>
      <c r="CP26" s="26"/>
      <c r="CR26" s="26"/>
      <c r="CS26" s="22"/>
      <c r="CT26" s="26"/>
      <c r="CV26" s="22"/>
    </row>
    <row r="27" spans="1:100" s="29" customFormat="1" ht="54.75" thickBot="1" x14ac:dyDescent="0.3">
      <c r="B27" s="197" t="s">
        <v>23</v>
      </c>
      <c r="C27" s="197" t="s">
        <v>130</v>
      </c>
      <c r="D27" s="197" t="s">
        <v>131</v>
      </c>
      <c r="E27" s="197" t="s">
        <v>132</v>
      </c>
      <c r="F27" s="197" t="s">
        <v>133</v>
      </c>
      <c r="G27" s="197" t="s">
        <v>229</v>
      </c>
      <c r="H27" s="197" t="s">
        <v>135</v>
      </c>
      <c r="I27" s="197" t="s">
        <v>136</v>
      </c>
      <c r="J27" s="197" t="s">
        <v>137</v>
      </c>
      <c r="K27" s="197" t="s">
        <v>138</v>
      </c>
      <c r="L27" s="197" t="s">
        <v>139</v>
      </c>
      <c r="M27" s="197" t="s">
        <v>140</v>
      </c>
      <c r="N27" s="197"/>
      <c r="O27" s="197" t="s">
        <v>141</v>
      </c>
      <c r="P27" s="197"/>
      <c r="Q27" s="212" t="s">
        <v>142</v>
      </c>
      <c r="R27" s="213" t="s">
        <v>143</v>
      </c>
      <c r="S27" s="213" t="s">
        <v>144</v>
      </c>
      <c r="T27" s="212" t="s">
        <v>145</v>
      </c>
      <c r="U27" s="213" t="s">
        <v>143</v>
      </c>
      <c r="V27" s="213" t="s">
        <v>144</v>
      </c>
      <c r="W27" s="212" t="s">
        <v>145</v>
      </c>
      <c r="X27" s="213" t="s">
        <v>143</v>
      </c>
      <c r="Y27" s="213" t="s">
        <v>144</v>
      </c>
      <c r="Z27" s="212" t="s">
        <v>145</v>
      </c>
      <c r="AA27" s="213" t="s">
        <v>143</v>
      </c>
      <c r="AB27" s="213" t="s">
        <v>144</v>
      </c>
      <c r="AC27" s="212" t="s">
        <v>145</v>
      </c>
      <c r="AD27" s="213" t="s">
        <v>143</v>
      </c>
      <c r="AE27" s="213" t="s">
        <v>144</v>
      </c>
      <c r="AF27" s="212" t="s">
        <v>145</v>
      </c>
      <c r="AG27" s="213" t="s">
        <v>143</v>
      </c>
      <c r="AH27" s="213" t="s">
        <v>144</v>
      </c>
      <c r="AI27" s="212" t="s">
        <v>145</v>
      </c>
      <c r="AJ27" s="213" t="s">
        <v>143</v>
      </c>
      <c r="AK27" s="213" t="s">
        <v>144</v>
      </c>
      <c r="AL27" s="212" t="s">
        <v>145</v>
      </c>
      <c r="AM27" s="213" t="s">
        <v>143</v>
      </c>
      <c r="AN27" s="213" t="s">
        <v>144</v>
      </c>
      <c r="AO27" s="212" t="s">
        <v>145</v>
      </c>
      <c r="AP27" s="213" t="s">
        <v>143</v>
      </c>
      <c r="AQ27" s="213" t="s">
        <v>144</v>
      </c>
      <c r="AR27" s="212" t="s">
        <v>145</v>
      </c>
      <c r="AS27" s="213" t="s">
        <v>143</v>
      </c>
      <c r="AT27" s="213" t="s">
        <v>144</v>
      </c>
      <c r="AU27" s="212" t="s">
        <v>145</v>
      </c>
      <c r="AV27" s="213" t="s">
        <v>143</v>
      </c>
      <c r="AW27" s="213" t="s">
        <v>144</v>
      </c>
      <c r="AX27" s="212" t="s">
        <v>145</v>
      </c>
      <c r="AY27" s="213" t="s">
        <v>143</v>
      </c>
      <c r="AZ27" s="213" t="s">
        <v>144</v>
      </c>
      <c r="BA27" s="212" t="s">
        <v>145</v>
      </c>
      <c r="BB27" s="214" t="s">
        <v>146</v>
      </c>
      <c r="BC27" s="197" t="s">
        <v>147</v>
      </c>
      <c r="BD27" s="214" t="s">
        <v>148</v>
      </c>
      <c r="BE27" s="197" t="s">
        <v>149</v>
      </c>
      <c r="BG27" s="695" t="s">
        <v>150</v>
      </c>
      <c r="BH27" s="692" t="s">
        <v>151</v>
      </c>
      <c r="BI27" s="692" t="s">
        <v>152</v>
      </c>
      <c r="BJ27" s="656"/>
      <c r="BK27" s="656"/>
      <c r="BL27" s="657"/>
      <c r="BM27"/>
      <c r="BN27" s="658"/>
      <c r="BO27" s="659"/>
      <c r="BP27" s="659"/>
      <c r="BQ27" s="659"/>
      <c r="BR27" s="659"/>
      <c r="BS27" s="197" t="s">
        <v>153</v>
      </c>
      <c r="BT27" s="197" t="s">
        <v>154</v>
      </c>
      <c r="BU27" s="197" t="s">
        <v>155</v>
      </c>
      <c r="BV27" s="197" t="s">
        <v>652</v>
      </c>
      <c r="BW27" s="197" t="s">
        <v>156</v>
      </c>
      <c r="BY27" s="197" t="s">
        <v>157</v>
      </c>
      <c r="BZ27" s="197" t="s">
        <v>680</v>
      </c>
      <c r="CA27" s="197" t="s">
        <v>158</v>
      </c>
      <c r="CB27" s="197" t="s">
        <v>681</v>
      </c>
      <c r="CC27" s="197" t="s">
        <v>682</v>
      </c>
      <c r="CD27" s="197" t="s">
        <v>683</v>
      </c>
      <c r="CE27" s="197" t="s">
        <v>159</v>
      </c>
      <c r="CF27" s="197" t="s">
        <v>160</v>
      </c>
      <c r="CG27" s="197" t="s">
        <v>161</v>
      </c>
      <c r="CH27" s="199" t="s">
        <v>684</v>
      </c>
      <c r="CI27" s="197" t="s">
        <v>162</v>
      </c>
      <c r="CK27" s="213" t="s">
        <v>163</v>
      </c>
      <c r="CL27" s="897"/>
      <c r="CM27" s="213" t="s">
        <v>164</v>
      </c>
      <c r="CN27" s="897"/>
      <c r="CO27" s="213" t="s">
        <v>165</v>
      </c>
      <c r="CQ27" s="794" t="s">
        <v>647</v>
      </c>
      <c r="CS27" s="1210" t="s">
        <v>166</v>
      </c>
      <c r="CU27" s="1212" t="s">
        <v>167</v>
      </c>
    </row>
    <row r="28" spans="1:100" s="30" customFormat="1" ht="90" customHeight="1" thickBot="1" x14ac:dyDescent="0.3">
      <c r="B28" s="215" t="s">
        <v>168</v>
      </c>
      <c r="C28" s="198" t="s">
        <v>169</v>
      </c>
      <c r="D28" s="198" t="s">
        <v>169</v>
      </c>
      <c r="E28" s="198" t="s">
        <v>132</v>
      </c>
      <c r="F28" s="198" t="s">
        <v>170</v>
      </c>
      <c r="G28" s="198" t="s">
        <v>171</v>
      </c>
      <c r="H28" s="198" t="s">
        <v>135</v>
      </c>
      <c r="I28" s="198" t="s">
        <v>136</v>
      </c>
      <c r="J28" s="198" t="s">
        <v>137</v>
      </c>
      <c r="K28" s="198" t="s">
        <v>172</v>
      </c>
      <c r="L28" s="198" t="s">
        <v>139</v>
      </c>
      <c r="M28" s="198" t="s">
        <v>173</v>
      </c>
      <c r="N28" s="198" t="s">
        <v>174</v>
      </c>
      <c r="O28" s="198" t="s">
        <v>141</v>
      </c>
      <c r="P28" s="198" t="s">
        <v>175</v>
      </c>
      <c r="Q28" s="198" t="s">
        <v>176</v>
      </c>
      <c r="R28" s="198" t="s">
        <v>177</v>
      </c>
      <c r="S28" s="198" t="s">
        <v>178</v>
      </c>
      <c r="T28" s="216">
        <v>46053</v>
      </c>
      <c r="U28" s="198" t="s">
        <v>179</v>
      </c>
      <c r="V28" s="216" t="s">
        <v>180</v>
      </c>
      <c r="W28" s="216">
        <v>46081</v>
      </c>
      <c r="X28" s="216" t="s">
        <v>181</v>
      </c>
      <c r="Y28" s="216" t="s">
        <v>182</v>
      </c>
      <c r="Z28" s="216">
        <v>46112</v>
      </c>
      <c r="AA28" s="216" t="s">
        <v>183</v>
      </c>
      <c r="AB28" s="216" t="s">
        <v>184</v>
      </c>
      <c r="AC28" s="216">
        <v>46142</v>
      </c>
      <c r="AD28" s="216" t="s">
        <v>185</v>
      </c>
      <c r="AE28" s="216" t="s">
        <v>186</v>
      </c>
      <c r="AF28" s="216">
        <v>46173</v>
      </c>
      <c r="AG28" s="216" t="s">
        <v>187</v>
      </c>
      <c r="AH28" s="216" t="s">
        <v>188</v>
      </c>
      <c r="AI28" s="216">
        <v>46203</v>
      </c>
      <c r="AJ28" s="216" t="s">
        <v>189</v>
      </c>
      <c r="AK28" s="216" t="s">
        <v>190</v>
      </c>
      <c r="AL28" s="216">
        <v>46234</v>
      </c>
      <c r="AM28" s="216" t="s">
        <v>191</v>
      </c>
      <c r="AN28" s="216" t="s">
        <v>192</v>
      </c>
      <c r="AO28" s="216">
        <v>46265</v>
      </c>
      <c r="AP28" s="216" t="s">
        <v>193</v>
      </c>
      <c r="AQ28" s="216" t="s">
        <v>194</v>
      </c>
      <c r="AR28" s="216">
        <v>46295</v>
      </c>
      <c r="AS28" s="216" t="s">
        <v>195</v>
      </c>
      <c r="AT28" s="216" t="s">
        <v>196</v>
      </c>
      <c r="AU28" s="216">
        <v>46326</v>
      </c>
      <c r="AV28" s="216" t="s">
        <v>197</v>
      </c>
      <c r="AW28" s="216" t="s">
        <v>198</v>
      </c>
      <c r="AX28" s="216">
        <v>46356</v>
      </c>
      <c r="AY28" s="216" t="s">
        <v>199</v>
      </c>
      <c r="AZ28" s="216" t="s">
        <v>200</v>
      </c>
      <c r="BA28" s="216">
        <v>46387</v>
      </c>
      <c r="BB28" s="216" t="s">
        <v>201</v>
      </c>
      <c r="BC28" s="198" t="s">
        <v>202</v>
      </c>
      <c r="BD28" s="198" t="s">
        <v>203</v>
      </c>
      <c r="BE28" s="198" t="s">
        <v>204</v>
      </c>
      <c r="BG28" s="331" t="s">
        <v>205</v>
      </c>
      <c r="BH28" s="332" t="s">
        <v>205</v>
      </c>
      <c r="BI28" s="332" t="s">
        <v>205</v>
      </c>
      <c r="BJ28" s="332" t="s">
        <v>205</v>
      </c>
      <c r="BK28" s="332" t="s">
        <v>205</v>
      </c>
      <c r="BL28" s="333" t="s">
        <v>205</v>
      </c>
      <c r="BM28"/>
      <c r="BN28" s="336" t="s">
        <v>206</v>
      </c>
      <c r="BO28" s="337" t="s">
        <v>206</v>
      </c>
      <c r="BP28" s="337" t="s">
        <v>206</v>
      </c>
      <c r="BQ28" s="337" t="s">
        <v>206</v>
      </c>
      <c r="BR28" s="338" t="s">
        <v>206</v>
      </c>
      <c r="BS28" s="198" t="s">
        <v>207</v>
      </c>
      <c r="BT28" s="198" t="s">
        <v>232</v>
      </c>
      <c r="BU28" s="198" t="s">
        <v>209</v>
      </c>
      <c r="BV28" s="198" t="s">
        <v>653</v>
      </c>
      <c r="BW28" s="198" t="s">
        <v>210</v>
      </c>
      <c r="BY28" s="628"/>
      <c r="BZ28" s="238"/>
      <c r="CA28" s="238"/>
      <c r="CB28" s="238"/>
      <c r="CC28" s="238"/>
      <c r="CD28" s="238"/>
      <c r="CE28" s="238"/>
      <c r="CF28" s="238"/>
      <c r="CG28" s="238"/>
      <c r="CH28" s="201"/>
      <c r="CI28" s="201"/>
      <c r="CJ28" s="94"/>
      <c r="CK28" s="198" t="s">
        <v>695</v>
      </c>
      <c r="CM28" s="198" t="s">
        <v>695</v>
      </c>
      <c r="CO28" s="198" t="s">
        <v>695</v>
      </c>
      <c r="CQ28" s="896" t="s">
        <v>631</v>
      </c>
      <c r="CS28" s="1211"/>
      <c r="CU28" s="1213"/>
    </row>
    <row r="29" spans="1:100" ht="16.5" customHeight="1" x14ac:dyDescent="0.25">
      <c r="B29" s="598"/>
      <c r="C29" s="599"/>
      <c r="D29" s="599"/>
      <c r="E29" s="604"/>
      <c r="F29" s="602"/>
      <c r="G29" s="606"/>
      <c r="H29" s="606"/>
      <c r="I29" s="606"/>
      <c r="J29" s="608"/>
      <c r="K29" s="609"/>
      <c r="L29" s="205"/>
      <c r="M29" s="613"/>
      <c r="N29" s="180"/>
      <c r="O29" s="207"/>
      <c r="P29" s="207"/>
      <c r="Q29" s="208"/>
      <c r="R29" s="615"/>
      <c r="S29" s="209"/>
      <c r="T29" s="210"/>
      <c r="U29" s="615"/>
      <c r="V29" s="209"/>
      <c r="W29" s="210"/>
      <c r="X29" s="615"/>
      <c r="Y29" s="209"/>
      <c r="Z29" s="210"/>
      <c r="AA29" s="615"/>
      <c r="AB29" s="209"/>
      <c r="AC29" s="210"/>
      <c r="AD29" s="615"/>
      <c r="AE29" s="209"/>
      <c r="AF29" s="210"/>
      <c r="AG29" s="615"/>
      <c r="AH29" s="209"/>
      <c r="AI29" s="210"/>
      <c r="AJ29" s="615"/>
      <c r="AK29" s="209"/>
      <c r="AL29" s="210"/>
      <c r="AM29" s="615"/>
      <c r="AN29" s="209"/>
      <c r="AO29" s="210"/>
      <c r="AP29" s="615"/>
      <c r="AQ29" s="209"/>
      <c r="AR29" s="210"/>
      <c r="AS29" s="615"/>
      <c r="AT29" s="209"/>
      <c r="AU29" s="210"/>
      <c r="AV29" s="615"/>
      <c r="AW29" s="209"/>
      <c r="AX29" s="210"/>
      <c r="AY29" s="615"/>
      <c r="AZ29" s="209"/>
      <c r="BA29" s="210"/>
      <c r="BB29" s="641"/>
      <c r="BC29" s="211"/>
      <c r="BD29" s="642"/>
      <c r="BE29" s="211"/>
      <c r="BF29" s="31"/>
      <c r="BG29" s="651"/>
      <c r="BH29" s="619"/>
      <c r="BI29" s="619"/>
      <c r="BJ29" s="619"/>
      <c r="BK29" s="619"/>
      <c r="BL29" s="652"/>
      <c r="BN29" s="651"/>
      <c r="BO29" s="619"/>
      <c r="BP29" s="619"/>
      <c r="BQ29" s="624"/>
      <c r="BR29" s="660"/>
      <c r="BS29" s="647"/>
      <c r="BT29" s="663"/>
      <c r="BU29" s="619"/>
      <c r="BV29" s="861"/>
      <c r="BW29" s="92"/>
      <c r="BX29" s="31"/>
      <c r="BY29" s="92"/>
      <c r="BZ29" s="92"/>
      <c r="CA29" s="92"/>
      <c r="CB29" s="92"/>
      <c r="CC29" s="92"/>
      <c r="CD29" s="92"/>
      <c r="CE29" s="92"/>
      <c r="CF29" s="92"/>
      <c r="CG29" s="92"/>
      <c r="CH29" s="92"/>
      <c r="CI29" s="92"/>
      <c r="CJ29" s="31"/>
      <c r="CK29" s="95"/>
      <c r="CL29" s="31"/>
      <c r="CM29" s="202"/>
      <c r="CN29" s="31"/>
      <c r="CO29" s="202"/>
      <c r="CP29" s="31"/>
      <c r="CQ29" s="202"/>
      <c r="CR29" s="31"/>
      <c r="CS29" s="632"/>
      <c r="CT29" s="31"/>
      <c r="CU29" s="636"/>
      <c r="CV29" s="32"/>
    </row>
    <row r="30" spans="1:100" x14ac:dyDescent="0.25">
      <c r="B30" s="600"/>
      <c r="C30" s="601"/>
      <c r="D30" s="601"/>
      <c r="E30" s="605"/>
      <c r="F30" s="603"/>
      <c r="G30" s="607"/>
      <c r="H30" s="607"/>
      <c r="I30" s="607"/>
      <c r="J30" s="610"/>
      <c r="K30" s="611"/>
      <c r="L30" s="205"/>
      <c r="M30" s="613"/>
      <c r="N30" s="180"/>
      <c r="O30" s="207"/>
      <c r="P30" s="207"/>
      <c r="Q30" s="182"/>
      <c r="R30" s="616"/>
      <c r="S30" s="183"/>
      <c r="T30" s="210"/>
      <c r="U30" s="616"/>
      <c r="V30" s="183"/>
      <c r="W30" s="210"/>
      <c r="X30" s="616"/>
      <c r="Y30" s="183"/>
      <c r="Z30" s="210"/>
      <c r="AA30" s="616"/>
      <c r="AB30" s="183"/>
      <c r="AC30" s="210"/>
      <c r="AD30" s="616"/>
      <c r="AE30" s="183"/>
      <c r="AF30" s="210"/>
      <c r="AG30" s="616"/>
      <c r="AH30" s="183"/>
      <c r="AI30" s="210"/>
      <c r="AJ30" s="616"/>
      <c r="AK30" s="183"/>
      <c r="AL30" s="210"/>
      <c r="AM30" s="616"/>
      <c r="AN30" s="183"/>
      <c r="AO30" s="210"/>
      <c r="AP30" s="616"/>
      <c r="AQ30" s="183"/>
      <c r="AR30" s="210"/>
      <c r="AS30" s="616"/>
      <c r="AT30" s="183"/>
      <c r="AU30" s="210"/>
      <c r="AV30" s="616"/>
      <c r="AW30" s="183"/>
      <c r="AX30" s="210"/>
      <c r="AY30" s="616"/>
      <c r="AZ30" s="209"/>
      <c r="BA30" s="210"/>
      <c r="BB30" s="641"/>
      <c r="BC30" s="211"/>
      <c r="BD30" s="642"/>
      <c r="BE30" s="211"/>
      <c r="BF30" s="31"/>
      <c r="BG30" s="651"/>
      <c r="BH30" s="619"/>
      <c r="BI30" s="619"/>
      <c r="BJ30" s="619"/>
      <c r="BK30" s="619"/>
      <c r="BL30" s="652"/>
      <c r="BN30" s="651"/>
      <c r="BO30" s="619"/>
      <c r="BP30" s="619"/>
      <c r="BQ30" s="624"/>
      <c r="BR30" s="660"/>
      <c r="BS30" s="647"/>
      <c r="BT30" s="663"/>
      <c r="BU30" s="619"/>
      <c r="BV30" s="861"/>
      <c r="BW30" s="92"/>
      <c r="BX30" s="31"/>
      <c r="BY30" s="92"/>
      <c r="BZ30" s="92"/>
      <c r="CA30" s="92"/>
      <c r="CB30" s="92"/>
      <c r="CC30" s="92"/>
      <c r="CD30" s="92"/>
      <c r="CE30" s="92"/>
      <c r="CF30" s="92"/>
      <c r="CG30" s="92"/>
      <c r="CH30" s="92"/>
      <c r="CI30" s="92"/>
      <c r="CJ30" s="31"/>
      <c r="CK30" s="95"/>
      <c r="CM30" s="202"/>
      <c r="CN30" s="31"/>
      <c r="CO30" s="202"/>
      <c r="CP30" s="31"/>
      <c r="CQ30" s="202"/>
      <c r="CS30" s="633"/>
      <c r="CU30" s="637"/>
      <c r="CV30" s="32"/>
    </row>
    <row r="31" spans="1:100" x14ac:dyDescent="0.25">
      <c r="B31" s="600"/>
      <c r="C31" s="601"/>
      <c r="D31" s="601"/>
      <c r="E31" s="605"/>
      <c r="F31" s="603"/>
      <c r="G31" s="607"/>
      <c r="H31" s="607"/>
      <c r="I31" s="607"/>
      <c r="J31" s="610"/>
      <c r="K31" s="611"/>
      <c r="L31" s="205"/>
      <c r="M31" s="613"/>
      <c r="N31" s="180"/>
      <c r="O31" s="207"/>
      <c r="P31" s="207"/>
      <c r="Q31" s="182"/>
      <c r="R31" s="616"/>
      <c r="S31" s="183"/>
      <c r="T31" s="210"/>
      <c r="U31" s="616"/>
      <c r="V31" s="183"/>
      <c r="W31" s="210"/>
      <c r="X31" s="616"/>
      <c r="Y31" s="183"/>
      <c r="Z31" s="210"/>
      <c r="AA31" s="616"/>
      <c r="AB31" s="183"/>
      <c r="AC31" s="210"/>
      <c r="AD31" s="616"/>
      <c r="AE31" s="183"/>
      <c r="AF31" s="210"/>
      <c r="AG31" s="616"/>
      <c r="AH31" s="183"/>
      <c r="AI31" s="210"/>
      <c r="AJ31" s="616"/>
      <c r="AK31" s="183"/>
      <c r="AL31" s="210"/>
      <c r="AM31" s="616"/>
      <c r="AN31" s="183"/>
      <c r="AO31" s="210"/>
      <c r="AP31" s="616"/>
      <c r="AQ31" s="183"/>
      <c r="AR31" s="210"/>
      <c r="AS31" s="616"/>
      <c r="AT31" s="183"/>
      <c r="AU31" s="210"/>
      <c r="AV31" s="616"/>
      <c r="AW31" s="183"/>
      <c r="AX31" s="210"/>
      <c r="AY31" s="616"/>
      <c r="AZ31" s="209"/>
      <c r="BA31" s="210"/>
      <c r="BB31" s="641"/>
      <c r="BC31" s="211"/>
      <c r="BD31" s="642"/>
      <c r="BE31" s="211"/>
      <c r="BF31" s="31"/>
      <c r="BG31" s="651"/>
      <c r="BH31" s="619"/>
      <c r="BI31" s="619"/>
      <c r="BJ31" s="619"/>
      <c r="BK31" s="619"/>
      <c r="BL31" s="652"/>
      <c r="BN31" s="651"/>
      <c r="BO31" s="619"/>
      <c r="BP31" s="619"/>
      <c r="BQ31" s="624"/>
      <c r="BR31" s="660"/>
      <c r="BS31" s="647"/>
      <c r="BT31" s="663"/>
      <c r="BU31" s="619"/>
      <c r="BV31" s="861"/>
      <c r="BW31" s="92"/>
      <c r="BX31" s="31"/>
      <c r="BY31" s="92"/>
      <c r="BZ31" s="92"/>
      <c r="CA31" s="92"/>
      <c r="CB31" s="92"/>
      <c r="CC31" s="92"/>
      <c r="CD31" s="92"/>
      <c r="CE31" s="92"/>
      <c r="CF31" s="92"/>
      <c r="CG31" s="92"/>
      <c r="CH31" s="92"/>
      <c r="CI31" s="92"/>
      <c r="CJ31" s="31"/>
      <c r="CK31" s="95"/>
      <c r="CM31" s="202"/>
      <c r="CN31" s="31"/>
      <c r="CO31" s="202"/>
      <c r="CP31" s="31"/>
      <c r="CQ31" s="202"/>
      <c r="CS31" s="634"/>
      <c r="CU31" s="638"/>
      <c r="CV31" s="22"/>
    </row>
    <row r="32" spans="1:100" x14ac:dyDescent="0.25">
      <c r="B32" s="600"/>
      <c r="C32" s="601"/>
      <c r="D32" s="601"/>
      <c r="E32" s="605"/>
      <c r="F32" s="603"/>
      <c r="G32" s="607"/>
      <c r="H32" s="607"/>
      <c r="I32" s="607"/>
      <c r="J32" s="610"/>
      <c r="K32" s="611"/>
      <c r="L32" s="205"/>
      <c r="M32" s="613"/>
      <c r="N32" s="180"/>
      <c r="O32" s="207"/>
      <c r="P32" s="207"/>
      <c r="Q32" s="182"/>
      <c r="R32" s="616"/>
      <c r="S32" s="183"/>
      <c r="T32" s="210"/>
      <c r="U32" s="616"/>
      <c r="V32" s="183"/>
      <c r="W32" s="210"/>
      <c r="X32" s="616"/>
      <c r="Y32" s="183"/>
      <c r="Z32" s="210"/>
      <c r="AA32" s="616"/>
      <c r="AB32" s="183"/>
      <c r="AC32" s="210"/>
      <c r="AD32" s="616"/>
      <c r="AE32" s="183"/>
      <c r="AF32" s="210"/>
      <c r="AG32" s="616"/>
      <c r="AH32" s="183"/>
      <c r="AI32" s="210"/>
      <c r="AJ32" s="616"/>
      <c r="AK32" s="183"/>
      <c r="AL32" s="210"/>
      <c r="AM32" s="616"/>
      <c r="AN32" s="183"/>
      <c r="AO32" s="210"/>
      <c r="AP32" s="616"/>
      <c r="AQ32" s="183"/>
      <c r="AR32" s="210"/>
      <c r="AS32" s="616"/>
      <c r="AT32" s="183"/>
      <c r="AU32" s="210"/>
      <c r="AV32" s="616"/>
      <c r="AW32" s="183"/>
      <c r="AX32" s="210"/>
      <c r="AY32" s="616"/>
      <c r="AZ32" s="209"/>
      <c r="BA32" s="210"/>
      <c r="BB32" s="641"/>
      <c r="BC32" s="211"/>
      <c r="BD32" s="642"/>
      <c r="BE32" s="211"/>
      <c r="BF32" s="31"/>
      <c r="BG32" s="651"/>
      <c r="BH32" s="619"/>
      <c r="BI32" s="619"/>
      <c r="BJ32" s="619"/>
      <c r="BK32" s="619"/>
      <c r="BL32" s="652"/>
      <c r="BN32" s="651"/>
      <c r="BO32" s="619"/>
      <c r="BP32" s="619"/>
      <c r="BQ32" s="624"/>
      <c r="BR32" s="660"/>
      <c r="BS32" s="647"/>
      <c r="BT32" s="663"/>
      <c r="BU32" s="619"/>
      <c r="BV32" s="861"/>
      <c r="BW32" s="92"/>
      <c r="BX32" s="31"/>
      <c r="BY32" s="92"/>
      <c r="BZ32" s="92"/>
      <c r="CA32" s="92"/>
      <c r="CB32" s="92"/>
      <c r="CC32" s="92"/>
      <c r="CD32" s="92"/>
      <c r="CE32" s="92"/>
      <c r="CF32" s="92"/>
      <c r="CG32" s="92"/>
      <c r="CH32" s="92"/>
      <c r="CI32" s="92"/>
      <c r="CJ32" s="31"/>
      <c r="CK32" s="95"/>
      <c r="CM32" s="202"/>
      <c r="CN32" s="31"/>
      <c r="CO32" s="202"/>
      <c r="CP32" s="31"/>
      <c r="CQ32" s="202"/>
      <c r="CS32" s="634"/>
      <c r="CU32" s="638"/>
      <c r="CV32" s="22"/>
    </row>
    <row r="33" spans="2:100" x14ac:dyDescent="0.25">
      <c r="B33" s="600"/>
      <c r="C33" s="601"/>
      <c r="D33" s="601"/>
      <c r="E33" s="605"/>
      <c r="F33" s="603"/>
      <c r="G33" s="607"/>
      <c r="H33" s="607"/>
      <c r="I33" s="607"/>
      <c r="J33" s="610"/>
      <c r="K33" s="611"/>
      <c r="L33" s="205"/>
      <c r="M33" s="613"/>
      <c r="N33" s="180"/>
      <c r="O33" s="207"/>
      <c r="P33" s="207"/>
      <c r="Q33" s="182"/>
      <c r="R33" s="616"/>
      <c r="S33" s="183"/>
      <c r="T33" s="210"/>
      <c r="U33" s="616"/>
      <c r="V33" s="183"/>
      <c r="W33" s="210"/>
      <c r="X33" s="616"/>
      <c r="Y33" s="183"/>
      <c r="Z33" s="210"/>
      <c r="AA33" s="616"/>
      <c r="AB33" s="183"/>
      <c r="AC33" s="210"/>
      <c r="AD33" s="616"/>
      <c r="AE33" s="183"/>
      <c r="AF33" s="210"/>
      <c r="AG33" s="616"/>
      <c r="AH33" s="183"/>
      <c r="AI33" s="210"/>
      <c r="AJ33" s="616"/>
      <c r="AK33" s="183"/>
      <c r="AL33" s="210"/>
      <c r="AM33" s="616"/>
      <c r="AN33" s="183"/>
      <c r="AO33" s="210"/>
      <c r="AP33" s="616"/>
      <c r="AQ33" s="183"/>
      <c r="AR33" s="210"/>
      <c r="AS33" s="616"/>
      <c r="AT33" s="183"/>
      <c r="AU33" s="210"/>
      <c r="AV33" s="616"/>
      <c r="AW33" s="183"/>
      <c r="AX33" s="210"/>
      <c r="AY33" s="616"/>
      <c r="AZ33" s="209"/>
      <c r="BA33" s="210"/>
      <c r="BB33" s="641"/>
      <c r="BC33" s="211"/>
      <c r="BD33" s="642"/>
      <c r="BE33" s="211"/>
      <c r="BF33" s="31"/>
      <c r="BG33" s="651"/>
      <c r="BH33" s="619"/>
      <c r="BI33" s="619"/>
      <c r="BJ33" s="619"/>
      <c r="BK33" s="619"/>
      <c r="BL33" s="652"/>
      <c r="BN33" s="651"/>
      <c r="BO33" s="619"/>
      <c r="BP33" s="619"/>
      <c r="BQ33" s="624"/>
      <c r="BR33" s="660"/>
      <c r="BS33" s="647"/>
      <c r="BT33" s="663"/>
      <c r="BU33" s="619"/>
      <c r="BV33" s="861"/>
      <c r="BW33" s="92"/>
      <c r="BX33" s="31"/>
      <c r="BY33" s="92"/>
      <c r="BZ33" s="92"/>
      <c r="CA33" s="92"/>
      <c r="CB33" s="92"/>
      <c r="CC33" s="92"/>
      <c r="CD33" s="92"/>
      <c r="CE33" s="92"/>
      <c r="CF33" s="92"/>
      <c r="CG33" s="92"/>
      <c r="CH33" s="92"/>
      <c r="CI33" s="92"/>
      <c r="CJ33" s="31"/>
      <c r="CK33" s="95"/>
      <c r="CM33" s="202"/>
      <c r="CN33" s="31"/>
      <c r="CO33" s="202"/>
      <c r="CP33" s="31"/>
      <c r="CQ33" s="202"/>
      <c r="CS33" s="634"/>
      <c r="CU33" s="638"/>
      <c r="CV33" s="22"/>
    </row>
    <row r="34" spans="2:100" x14ac:dyDescent="0.25">
      <c r="B34" s="600"/>
      <c r="C34" s="601"/>
      <c r="D34" s="601"/>
      <c r="E34" s="605"/>
      <c r="F34" s="603"/>
      <c r="G34" s="607"/>
      <c r="H34" s="607"/>
      <c r="I34" s="607"/>
      <c r="J34" s="610"/>
      <c r="K34" s="611"/>
      <c r="L34" s="205"/>
      <c r="M34" s="613"/>
      <c r="N34" s="180"/>
      <c r="O34" s="207"/>
      <c r="P34" s="207"/>
      <c r="Q34" s="182"/>
      <c r="R34" s="616"/>
      <c r="S34" s="183"/>
      <c r="T34" s="210"/>
      <c r="U34" s="616"/>
      <c r="V34" s="183"/>
      <c r="W34" s="210"/>
      <c r="X34" s="616"/>
      <c r="Y34" s="183"/>
      <c r="Z34" s="210"/>
      <c r="AA34" s="616"/>
      <c r="AB34" s="183"/>
      <c r="AC34" s="210"/>
      <c r="AD34" s="616"/>
      <c r="AE34" s="183"/>
      <c r="AF34" s="210"/>
      <c r="AG34" s="616"/>
      <c r="AH34" s="183"/>
      <c r="AI34" s="210"/>
      <c r="AJ34" s="616"/>
      <c r="AK34" s="183"/>
      <c r="AL34" s="210"/>
      <c r="AM34" s="616"/>
      <c r="AN34" s="183"/>
      <c r="AO34" s="210"/>
      <c r="AP34" s="616"/>
      <c r="AQ34" s="183"/>
      <c r="AR34" s="210"/>
      <c r="AS34" s="616"/>
      <c r="AT34" s="183"/>
      <c r="AU34" s="210"/>
      <c r="AV34" s="616"/>
      <c r="AW34" s="183"/>
      <c r="AX34" s="210"/>
      <c r="AY34" s="616"/>
      <c r="AZ34" s="209"/>
      <c r="BA34" s="210"/>
      <c r="BB34" s="641"/>
      <c r="BC34" s="211"/>
      <c r="BD34" s="642"/>
      <c r="BE34" s="211"/>
      <c r="BF34" s="31"/>
      <c r="BG34" s="651"/>
      <c r="BH34" s="619"/>
      <c r="BI34" s="619"/>
      <c r="BJ34" s="619"/>
      <c r="BK34" s="619"/>
      <c r="BL34" s="652"/>
      <c r="BN34" s="651"/>
      <c r="BO34" s="619"/>
      <c r="BP34" s="619"/>
      <c r="BQ34" s="624"/>
      <c r="BR34" s="660"/>
      <c r="BS34" s="647"/>
      <c r="BT34" s="663"/>
      <c r="BU34" s="619"/>
      <c r="BV34" s="861"/>
      <c r="BW34" s="92"/>
      <c r="BX34" s="31"/>
      <c r="BY34" s="92"/>
      <c r="BZ34" s="92"/>
      <c r="CA34" s="92"/>
      <c r="CB34" s="92"/>
      <c r="CC34" s="92"/>
      <c r="CD34" s="92"/>
      <c r="CE34" s="92"/>
      <c r="CF34" s="92"/>
      <c r="CG34" s="92"/>
      <c r="CH34" s="92"/>
      <c r="CI34" s="92"/>
      <c r="CJ34" s="31"/>
      <c r="CK34" s="95"/>
      <c r="CM34" s="202"/>
      <c r="CN34" s="31"/>
      <c r="CO34" s="202"/>
      <c r="CP34" s="31"/>
      <c r="CQ34" s="202"/>
      <c r="CS34" s="634"/>
      <c r="CU34" s="638"/>
      <c r="CV34" s="22"/>
    </row>
    <row r="35" spans="2:100" x14ac:dyDescent="0.25">
      <c r="B35" s="600"/>
      <c r="C35" s="601"/>
      <c r="D35" s="601"/>
      <c r="E35" s="605"/>
      <c r="F35" s="603"/>
      <c r="G35" s="607"/>
      <c r="H35" s="607"/>
      <c r="I35" s="607"/>
      <c r="J35" s="610"/>
      <c r="K35" s="603"/>
      <c r="L35" s="205"/>
      <c r="M35" s="613"/>
      <c r="N35" s="180"/>
      <c r="O35" s="207"/>
      <c r="P35" s="207"/>
      <c r="Q35" s="182"/>
      <c r="R35" s="616"/>
      <c r="S35" s="183"/>
      <c r="T35" s="210"/>
      <c r="U35" s="616"/>
      <c r="V35" s="183"/>
      <c r="W35" s="210"/>
      <c r="X35" s="616"/>
      <c r="Y35" s="183"/>
      <c r="Z35" s="210"/>
      <c r="AA35" s="616"/>
      <c r="AB35" s="183"/>
      <c r="AC35" s="210"/>
      <c r="AD35" s="616"/>
      <c r="AE35" s="183"/>
      <c r="AF35" s="210"/>
      <c r="AG35" s="616"/>
      <c r="AH35" s="183"/>
      <c r="AI35" s="210"/>
      <c r="AJ35" s="616"/>
      <c r="AK35" s="183"/>
      <c r="AL35" s="210"/>
      <c r="AM35" s="616"/>
      <c r="AN35" s="183"/>
      <c r="AO35" s="210"/>
      <c r="AP35" s="616"/>
      <c r="AQ35" s="183"/>
      <c r="AR35" s="210"/>
      <c r="AS35" s="616"/>
      <c r="AT35" s="183"/>
      <c r="AU35" s="210"/>
      <c r="AV35" s="616"/>
      <c r="AW35" s="183"/>
      <c r="AX35" s="210"/>
      <c r="AY35" s="616"/>
      <c r="AZ35" s="209"/>
      <c r="BA35" s="210"/>
      <c r="BB35" s="641"/>
      <c r="BC35" s="211"/>
      <c r="BD35" s="642"/>
      <c r="BE35" s="211"/>
      <c r="BF35" s="31"/>
      <c r="BG35" s="651"/>
      <c r="BH35" s="619"/>
      <c r="BI35" s="619"/>
      <c r="BJ35" s="619"/>
      <c r="BK35" s="619"/>
      <c r="BL35" s="652"/>
      <c r="BN35" s="651"/>
      <c r="BO35" s="619"/>
      <c r="BP35" s="619"/>
      <c r="BQ35" s="624"/>
      <c r="BR35" s="660"/>
      <c r="BS35" s="647"/>
      <c r="BT35" s="663"/>
      <c r="BU35" s="619"/>
      <c r="BV35" s="861"/>
      <c r="BW35" s="92"/>
      <c r="BX35" s="31"/>
      <c r="BY35" s="92"/>
      <c r="BZ35" s="92"/>
      <c r="CA35" s="92"/>
      <c r="CB35" s="92"/>
      <c r="CC35" s="92"/>
      <c r="CD35" s="92"/>
      <c r="CE35" s="92"/>
      <c r="CF35" s="92"/>
      <c r="CG35" s="92"/>
      <c r="CH35" s="92"/>
      <c r="CI35" s="92"/>
      <c r="CJ35" s="31"/>
      <c r="CK35" s="95"/>
      <c r="CM35" s="202"/>
      <c r="CN35" s="31"/>
      <c r="CO35" s="202"/>
      <c r="CP35" s="31"/>
      <c r="CQ35" s="202"/>
      <c r="CS35" s="634"/>
      <c r="CU35" s="638"/>
      <c r="CV35" s="22"/>
    </row>
    <row r="36" spans="2:100" x14ac:dyDescent="0.25">
      <c r="B36" s="600"/>
      <c r="C36" s="601"/>
      <c r="D36" s="601"/>
      <c r="E36" s="605"/>
      <c r="F36" s="603"/>
      <c r="G36" s="607"/>
      <c r="H36" s="607"/>
      <c r="I36" s="607"/>
      <c r="J36" s="610"/>
      <c r="K36" s="611"/>
      <c r="L36" s="205"/>
      <c r="M36" s="613"/>
      <c r="N36" s="180"/>
      <c r="O36" s="207"/>
      <c r="P36" s="207"/>
      <c r="Q36" s="182"/>
      <c r="R36" s="616"/>
      <c r="S36" s="183"/>
      <c r="T36" s="210"/>
      <c r="U36" s="616"/>
      <c r="V36" s="183"/>
      <c r="W36" s="210"/>
      <c r="X36" s="616"/>
      <c r="Y36" s="183"/>
      <c r="Z36" s="210"/>
      <c r="AA36" s="616"/>
      <c r="AB36" s="183"/>
      <c r="AC36" s="210"/>
      <c r="AD36" s="616"/>
      <c r="AE36" s="183"/>
      <c r="AF36" s="210"/>
      <c r="AG36" s="616"/>
      <c r="AH36" s="183"/>
      <c r="AI36" s="210"/>
      <c r="AJ36" s="616"/>
      <c r="AK36" s="183"/>
      <c r="AL36" s="210"/>
      <c r="AM36" s="616"/>
      <c r="AN36" s="183"/>
      <c r="AO36" s="210"/>
      <c r="AP36" s="616"/>
      <c r="AQ36" s="183"/>
      <c r="AR36" s="210"/>
      <c r="AS36" s="616"/>
      <c r="AT36" s="183"/>
      <c r="AU36" s="210"/>
      <c r="AV36" s="616"/>
      <c r="AW36" s="183"/>
      <c r="AX36" s="210"/>
      <c r="AY36" s="616"/>
      <c r="AZ36" s="209"/>
      <c r="BA36" s="210"/>
      <c r="BB36" s="641"/>
      <c r="BC36" s="211"/>
      <c r="BD36" s="642"/>
      <c r="BE36" s="211"/>
      <c r="BF36" s="31"/>
      <c r="BG36" s="651"/>
      <c r="BH36" s="619"/>
      <c r="BI36" s="619"/>
      <c r="BJ36" s="619"/>
      <c r="BK36" s="619"/>
      <c r="BL36" s="652"/>
      <c r="BN36" s="651"/>
      <c r="BO36" s="619"/>
      <c r="BP36" s="619"/>
      <c r="BQ36" s="624"/>
      <c r="BR36" s="660"/>
      <c r="BS36" s="647"/>
      <c r="BT36" s="663"/>
      <c r="BU36" s="619"/>
      <c r="BV36" s="861"/>
      <c r="BW36" s="92"/>
      <c r="BX36" s="31"/>
      <c r="BY36" s="92"/>
      <c r="BZ36" s="92"/>
      <c r="CA36" s="92"/>
      <c r="CB36" s="92"/>
      <c r="CC36" s="92"/>
      <c r="CD36" s="92"/>
      <c r="CE36" s="92"/>
      <c r="CF36" s="92"/>
      <c r="CG36" s="92"/>
      <c r="CH36" s="92"/>
      <c r="CI36" s="92"/>
      <c r="CJ36" s="31"/>
      <c r="CK36" s="95"/>
      <c r="CM36" s="202"/>
      <c r="CN36" s="31"/>
      <c r="CO36" s="202"/>
      <c r="CP36" s="31"/>
      <c r="CQ36" s="202"/>
      <c r="CS36" s="634"/>
      <c r="CU36" s="638"/>
      <c r="CV36" s="22"/>
    </row>
    <row r="37" spans="2:100" x14ac:dyDescent="0.25">
      <c r="B37" s="600"/>
      <c r="C37" s="601"/>
      <c r="D37" s="601"/>
      <c r="E37" s="605"/>
      <c r="F37" s="603"/>
      <c r="G37" s="607"/>
      <c r="H37" s="607"/>
      <c r="I37" s="607"/>
      <c r="J37" s="610"/>
      <c r="K37" s="603"/>
      <c r="L37" s="205"/>
      <c r="M37" s="613"/>
      <c r="N37" s="180"/>
      <c r="O37" s="207"/>
      <c r="P37" s="207"/>
      <c r="Q37" s="182"/>
      <c r="R37" s="616"/>
      <c r="S37" s="183"/>
      <c r="T37" s="210"/>
      <c r="U37" s="616"/>
      <c r="V37" s="183"/>
      <c r="W37" s="210"/>
      <c r="X37" s="616"/>
      <c r="Y37" s="183"/>
      <c r="Z37" s="210"/>
      <c r="AA37" s="616"/>
      <c r="AB37" s="183"/>
      <c r="AC37" s="210"/>
      <c r="AD37" s="616"/>
      <c r="AE37" s="183"/>
      <c r="AF37" s="210"/>
      <c r="AG37" s="616"/>
      <c r="AH37" s="183"/>
      <c r="AI37" s="210"/>
      <c r="AJ37" s="616"/>
      <c r="AK37" s="183"/>
      <c r="AL37" s="210"/>
      <c r="AM37" s="616"/>
      <c r="AN37" s="183"/>
      <c r="AO37" s="210"/>
      <c r="AP37" s="616"/>
      <c r="AQ37" s="183"/>
      <c r="AR37" s="210"/>
      <c r="AS37" s="616"/>
      <c r="AT37" s="183"/>
      <c r="AU37" s="210"/>
      <c r="AV37" s="616"/>
      <c r="AW37" s="183"/>
      <c r="AX37" s="210"/>
      <c r="AY37" s="616"/>
      <c r="AZ37" s="209"/>
      <c r="BA37" s="210"/>
      <c r="BB37" s="641"/>
      <c r="BC37" s="211"/>
      <c r="BD37" s="642"/>
      <c r="BE37" s="211"/>
      <c r="BF37" s="31"/>
      <c r="BG37" s="651"/>
      <c r="BH37" s="619"/>
      <c r="BI37" s="619"/>
      <c r="BJ37" s="619"/>
      <c r="BK37" s="619"/>
      <c r="BL37" s="652"/>
      <c r="BN37" s="651"/>
      <c r="BO37" s="619"/>
      <c r="BP37" s="619"/>
      <c r="BQ37" s="624"/>
      <c r="BR37" s="660"/>
      <c r="BS37" s="647"/>
      <c r="BT37" s="663"/>
      <c r="BU37" s="619"/>
      <c r="BV37" s="861"/>
      <c r="BW37" s="92"/>
      <c r="BX37" s="31"/>
      <c r="BY37" s="92"/>
      <c r="BZ37" s="92"/>
      <c r="CA37" s="92"/>
      <c r="CB37" s="92"/>
      <c r="CC37" s="92"/>
      <c r="CD37" s="92"/>
      <c r="CE37" s="92"/>
      <c r="CF37" s="92"/>
      <c r="CG37" s="92"/>
      <c r="CH37" s="92"/>
      <c r="CI37" s="92"/>
      <c r="CJ37" s="31"/>
      <c r="CK37" s="95"/>
      <c r="CM37" s="202"/>
      <c r="CN37" s="31"/>
      <c r="CO37" s="202"/>
      <c r="CP37" s="31"/>
      <c r="CQ37" s="202"/>
      <c r="CS37" s="634"/>
      <c r="CU37" s="638"/>
      <c r="CV37" s="22"/>
    </row>
    <row r="38" spans="2:100" x14ac:dyDescent="0.25">
      <c r="B38" s="600"/>
      <c r="C38" s="601"/>
      <c r="D38" s="601"/>
      <c r="E38" s="605"/>
      <c r="F38" s="603"/>
      <c r="G38" s="607"/>
      <c r="H38" s="607"/>
      <c r="I38" s="607"/>
      <c r="J38" s="610"/>
      <c r="K38" s="611"/>
      <c r="L38" s="205"/>
      <c r="M38" s="613"/>
      <c r="N38" s="180"/>
      <c r="O38" s="207"/>
      <c r="P38" s="207"/>
      <c r="Q38" s="182"/>
      <c r="R38" s="616"/>
      <c r="S38" s="183"/>
      <c r="T38" s="210"/>
      <c r="U38" s="616"/>
      <c r="V38" s="183"/>
      <c r="W38" s="210"/>
      <c r="X38" s="616"/>
      <c r="Y38" s="183"/>
      <c r="Z38" s="210"/>
      <c r="AA38" s="616"/>
      <c r="AB38" s="183"/>
      <c r="AC38" s="210"/>
      <c r="AD38" s="616"/>
      <c r="AE38" s="183"/>
      <c r="AF38" s="210"/>
      <c r="AG38" s="616"/>
      <c r="AH38" s="183"/>
      <c r="AI38" s="210"/>
      <c r="AJ38" s="616"/>
      <c r="AK38" s="183"/>
      <c r="AL38" s="210"/>
      <c r="AM38" s="616"/>
      <c r="AN38" s="183"/>
      <c r="AO38" s="210"/>
      <c r="AP38" s="616"/>
      <c r="AQ38" s="183"/>
      <c r="AR38" s="210"/>
      <c r="AS38" s="616"/>
      <c r="AT38" s="183"/>
      <c r="AU38" s="210"/>
      <c r="AV38" s="616"/>
      <c r="AW38" s="183"/>
      <c r="AX38" s="210"/>
      <c r="AY38" s="616"/>
      <c r="AZ38" s="209"/>
      <c r="BA38" s="210"/>
      <c r="BB38" s="641"/>
      <c r="BC38" s="211"/>
      <c r="BD38" s="642"/>
      <c r="BE38" s="211"/>
      <c r="BF38" s="31"/>
      <c r="BG38" s="651"/>
      <c r="BH38" s="619"/>
      <c r="BI38" s="619"/>
      <c r="BJ38" s="619"/>
      <c r="BK38" s="619"/>
      <c r="BL38" s="652"/>
      <c r="BN38" s="651"/>
      <c r="BO38" s="619"/>
      <c r="BP38" s="619"/>
      <c r="BQ38" s="624"/>
      <c r="BR38" s="660"/>
      <c r="BS38" s="647"/>
      <c r="BT38" s="663"/>
      <c r="BU38" s="619"/>
      <c r="BV38" s="861"/>
      <c r="BW38" s="92"/>
      <c r="BX38" s="31"/>
      <c r="BY38" s="92"/>
      <c r="BZ38" s="92"/>
      <c r="CA38" s="92"/>
      <c r="CB38" s="92"/>
      <c r="CC38" s="92"/>
      <c r="CD38" s="92"/>
      <c r="CE38" s="92"/>
      <c r="CF38" s="92"/>
      <c r="CG38" s="92"/>
      <c r="CH38" s="92"/>
      <c r="CI38" s="92"/>
      <c r="CJ38" s="31"/>
      <c r="CK38" s="95"/>
      <c r="CM38" s="202"/>
      <c r="CN38" s="31"/>
      <c r="CO38" s="202"/>
      <c r="CP38" s="31"/>
      <c r="CQ38" s="202"/>
      <c r="CS38" s="634"/>
      <c r="CU38" s="638"/>
      <c r="CV38" s="22"/>
    </row>
    <row r="39" spans="2:100" x14ac:dyDescent="0.25">
      <c r="B39" s="600"/>
      <c r="C39" s="601"/>
      <c r="D39" s="601"/>
      <c r="E39" s="605"/>
      <c r="F39" s="603"/>
      <c r="G39" s="607"/>
      <c r="H39" s="607"/>
      <c r="I39" s="607"/>
      <c r="J39" s="610"/>
      <c r="K39" s="603"/>
      <c r="L39" s="205"/>
      <c r="M39" s="613"/>
      <c r="N39" s="180"/>
      <c r="O39" s="207"/>
      <c r="P39" s="207"/>
      <c r="Q39" s="182"/>
      <c r="R39" s="616"/>
      <c r="S39" s="183"/>
      <c r="T39" s="210"/>
      <c r="U39" s="616"/>
      <c r="V39" s="183"/>
      <c r="W39" s="210"/>
      <c r="X39" s="616"/>
      <c r="Y39" s="183"/>
      <c r="Z39" s="210"/>
      <c r="AA39" s="616"/>
      <c r="AB39" s="183"/>
      <c r="AC39" s="210"/>
      <c r="AD39" s="616"/>
      <c r="AE39" s="183"/>
      <c r="AF39" s="210"/>
      <c r="AG39" s="616"/>
      <c r="AH39" s="183"/>
      <c r="AI39" s="210"/>
      <c r="AJ39" s="616"/>
      <c r="AK39" s="183"/>
      <c r="AL39" s="210"/>
      <c r="AM39" s="616"/>
      <c r="AN39" s="183"/>
      <c r="AO39" s="210"/>
      <c r="AP39" s="616"/>
      <c r="AQ39" s="183"/>
      <c r="AR39" s="210"/>
      <c r="AS39" s="616"/>
      <c r="AT39" s="183"/>
      <c r="AU39" s="210"/>
      <c r="AV39" s="616"/>
      <c r="AW39" s="183"/>
      <c r="AX39" s="210"/>
      <c r="AY39" s="616"/>
      <c r="AZ39" s="209"/>
      <c r="BA39" s="210"/>
      <c r="BB39" s="641"/>
      <c r="BC39" s="211"/>
      <c r="BD39" s="642"/>
      <c r="BE39" s="211"/>
      <c r="BF39" s="31"/>
      <c r="BG39" s="651"/>
      <c r="BH39" s="619"/>
      <c r="BI39" s="619"/>
      <c r="BJ39" s="619"/>
      <c r="BK39" s="619"/>
      <c r="BL39" s="652"/>
      <c r="BN39" s="651"/>
      <c r="BO39" s="619"/>
      <c r="BP39" s="619"/>
      <c r="BQ39" s="624"/>
      <c r="BR39" s="660"/>
      <c r="BS39" s="647"/>
      <c r="BT39" s="663"/>
      <c r="BU39" s="619"/>
      <c r="BV39" s="861"/>
      <c r="BW39" s="92"/>
      <c r="BX39" s="31"/>
      <c r="BY39" s="92"/>
      <c r="BZ39" s="92"/>
      <c r="CA39" s="92"/>
      <c r="CB39" s="92"/>
      <c r="CC39" s="92"/>
      <c r="CD39" s="92"/>
      <c r="CE39" s="92"/>
      <c r="CF39" s="92"/>
      <c r="CG39" s="92"/>
      <c r="CH39" s="92"/>
      <c r="CI39" s="92"/>
      <c r="CJ39" s="31"/>
      <c r="CK39" s="95"/>
      <c r="CM39" s="202"/>
      <c r="CN39" s="31"/>
      <c r="CO39" s="202"/>
      <c r="CP39" s="31"/>
      <c r="CQ39" s="202"/>
      <c r="CS39" s="634"/>
      <c r="CU39" s="638"/>
      <c r="CV39" s="22"/>
    </row>
    <row r="40" spans="2:100" x14ac:dyDescent="0.25">
      <c r="B40" s="600"/>
      <c r="C40" s="601"/>
      <c r="D40" s="601"/>
      <c r="E40" s="605"/>
      <c r="F40" s="603"/>
      <c r="G40" s="607"/>
      <c r="H40" s="607"/>
      <c r="I40" s="607"/>
      <c r="J40" s="610"/>
      <c r="K40" s="603"/>
      <c r="L40" s="205"/>
      <c r="M40" s="613"/>
      <c r="N40" s="180"/>
      <c r="O40" s="207"/>
      <c r="P40" s="207"/>
      <c r="Q40" s="182"/>
      <c r="R40" s="616"/>
      <c r="S40" s="183"/>
      <c r="T40" s="210"/>
      <c r="U40" s="616"/>
      <c r="V40" s="183"/>
      <c r="W40" s="210"/>
      <c r="X40" s="616"/>
      <c r="Y40" s="183"/>
      <c r="Z40" s="210"/>
      <c r="AA40" s="616"/>
      <c r="AB40" s="183"/>
      <c r="AC40" s="210"/>
      <c r="AD40" s="616"/>
      <c r="AE40" s="183"/>
      <c r="AF40" s="210"/>
      <c r="AG40" s="616"/>
      <c r="AH40" s="183"/>
      <c r="AI40" s="210"/>
      <c r="AJ40" s="616"/>
      <c r="AK40" s="183"/>
      <c r="AL40" s="210"/>
      <c r="AM40" s="616"/>
      <c r="AN40" s="183"/>
      <c r="AO40" s="210"/>
      <c r="AP40" s="616"/>
      <c r="AQ40" s="183"/>
      <c r="AR40" s="210"/>
      <c r="AS40" s="616"/>
      <c r="AT40" s="183"/>
      <c r="AU40" s="210"/>
      <c r="AV40" s="616"/>
      <c r="AW40" s="183"/>
      <c r="AX40" s="210"/>
      <c r="AY40" s="616"/>
      <c r="AZ40" s="209"/>
      <c r="BA40" s="210"/>
      <c r="BB40" s="641"/>
      <c r="BC40" s="211"/>
      <c r="BD40" s="642"/>
      <c r="BE40" s="211"/>
      <c r="BF40" s="31"/>
      <c r="BG40" s="651"/>
      <c r="BH40" s="619"/>
      <c r="BI40" s="619"/>
      <c r="BJ40" s="619"/>
      <c r="BK40" s="619"/>
      <c r="BL40" s="652"/>
      <c r="BN40" s="651"/>
      <c r="BO40" s="619"/>
      <c r="BP40" s="619"/>
      <c r="BQ40" s="624"/>
      <c r="BR40" s="660"/>
      <c r="BS40" s="647"/>
      <c r="BT40" s="663"/>
      <c r="BU40" s="619"/>
      <c r="BV40" s="861"/>
      <c r="BW40" s="92"/>
      <c r="BX40" s="31"/>
      <c r="BY40" s="92"/>
      <c r="BZ40" s="92"/>
      <c r="CA40" s="92"/>
      <c r="CB40" s="92"/>
      <c r="CC40" s="92"/>
      <c r="CD40" s="92"/>
      <c r="CE40" s="92"/>
      <c r="CF40" s="92"/>
      <c r="CG40" s="92"/>
      <c r="CH40" s="92"/>
      <c r="CI40" s="92"/>
      <c r="CJ40" s="31"/>
      <c r="CK40" s="95"/>
      <c r="CM40" s="202"/>
      <c r="CN40" s="31"/>
      <c r="CO40" s="202"/>
      <c r="CP40" s="31"/>
      <c r="CQ40" s="202"/>
      <c r="CS40" s="634"/>
      <c r="CU40" s="638"/>
      <c r="CV40" s="22"/>
    </row>
    <row r="41" spans="2:100" x14ac:dyDescent="0.25">
      <c r="B41" s="600"/>
      <c r="C41" s="601"/>
      <c r="D41" s="601"/>
      <c r="E41" s="605"/>
      <c r="F41" s="603"/>
      <c r="G41" s="607"/>
      <c r="H41" s="607"/>
      <c r="I41" s="607"/>
      <c r="J41" s="610"/>
      <c r="K41" s="603"/>
      <c r="L41" s="205"/>
      <c r="M41" s="613"/>
      <c r="N41" s="180"/>
      <c r="O41" s="207"/>
      <c r="P41" s="207"/>
      <c r="Q41" s="182"/>
      <c r="R41" s="616"/>
      <c r="S41" s="183"/>
      <c r="T41" s="210"/>
      <c r="U41" s="616"/>
      <c r="V41" s="183"/>
      <c r="W41" s="210"/>
      <c r="X41" s="616"/>
      <c r="Y41" s="183"/>
      <c r="Z41" s="210"/>
      <c r="AA41" s="616"/>
      <c r="AB41" s="183"/>
      <c r="AC41" s="210"/>
      <c r="AD41" s="616"/>
      <c r="AE41" s="183"/>
      <c r="AF41" s="210"/>
      <c r="AG41" s="616"/>
      <c r="AH41" s="183"/>
      <c r="AI41" s="210"/>
      <c r="AJ41" s="616"/>
      <c r="AK41" s="183"/>
      <c r="AL41" s="210"/>
      <c r="AM41" s="616"/>
      <c r="AN41" s="183"/>
      <c r="AO41" s="210"/>
      <c r="AP41" s="616"/>
      <c r="AQ41" s="183"/>
      <c r="AR41" s="210"/>
      <c r="AS41" s="616"/>
      <c r="AT41" s="183"/>
      <c r="AU41" s="210"/>
      <c r="AV41" s="616"/>
      <c r="AW41" s="183"/>
      <c r="AX41" s="210"/>
      <c r="AY41" s="616"/>
      <c r="AZ41" s="209"/>
      <c r="BA41" s="210"/>
      <c r="BB41" s="641"/>
      <c r="BC41" s="211"/>
      <c r="BD41" s="642"/>
      <c r="BE41" s="211"/>
      <c r="BF41" s="31"/>
      <c r="BG41" s="651"/>
      <c r="BH41" s="619"/>
      <c r="BI41" s="619"/>
      <c r="BJ41" s="619"/>
      <c r="BK41" s="619"/>
      <c r="BL41" s="652"/>
      <c r="BN41" s="651"/>
      <c r="BO41" s="619"/>
      <c r="BP41" s="619"/>
      <c r="BQ41" s="624"/>
      <c r="BR41" s="660"/>
      <c r="BS41" s="647"/>
      <c r="BT41" s="663"/>
      <c r="BU41" s="619"/>
      <c r="BV41" s="861"/>
      <c r="BW41" s="92"/>
      <c r="BX41" s="31"/>
      <c r="BY41" s="92"/>
      <c r="BZ41" s="92"/>
      <c r="CA41" s="92"/>
      <c r="CB41" s="92"/>
      <c r="CC41" s="92"/>
      <c r="CD41" s="92"/>
      <c r="CE41" s="92"/>
      <c r="CF41" s="92"/>
      <c r="CG41" s="92"/>
      <c r="CH41" s="92"/>
      <c r="CI41" s="92"/>
      <c r="CJ41" s="31"/>
      <c r="CK41" s="95"/>
      <c r="CM41" s="202"/>
      <c r="CN41" s="31"/>
      <c r="CO41" s="202"/>
      <c r="CP41" s="31"/>
      <c r="CQ41" s="202"/>
      <c r="CS41" s="634"/>
      <c r="CU41" s="638"/>
      <c r="CV41" s="22"/>
    </row>
    <row r="42" spans="2:100" x14ac:dyDescent="0.25">
      <c r="B42" s="600"/>
      <c r="C42" s="601"/>
      <c r="D42" s="601"/>
      <c r="E42" s="605"/>
      <c r="F42" s="603"/>
      <c r="G42" s="607"/>
      <c r="H42" s="607"/>
      <c r="I42" s="607"/>
      <c r="J42" s="610"/>
      <c r="K42" s="611"/>
      <c r="L42" s="205"/>
      <c r="M42" s="613"/>
      <c r="N42" s="180"/>
      <c r="O42" s="207"/>
      <c r="P42" s="207"/>
      <c r="Q42" s="182"/>
      <c r="R42" s="616"/>
      <c r="S42" s="183"/>
      <c r="T42" s="210"/>
      <c r="U42" s="616"/>
      <c r="V42" s="183"/>
      <c r="W42" s="210"/>
      <c r="X42" s="616"/>
      <c r="Y42" s="183"/>
      <c r="Z42" s="210"/>
      <c r="AA42" s="616"/>
      <c r="AB42" s="183"/>
      <c r="AC42" s="210"/>
      <c r="AD42" s="616"/>
      <c r="AE42" s="183"/>
      <c r="AF42" s="210"/>
      <c r="AG42" s="616"/>
      <c r="AH42" s="183"/>
      <c r="AI42" s="210"/>
      <c r="AJ42" s="616"/>
      <c r="AK42" s="183"/>
      <c r="AL42" s="210"/>
      <c r="AM42" s="616"/>
      <c r="AN42" s="183"/>
      <c r="AO42" s="210"/>
      <c r="AP42" s="616"/>
      <c r="AQ42" s="183"/>
      <c r="AR42" s="210"/>
      <c r="AS42" s="616"/>
      <c r="AT42" s="183"/>
      <c r="AU42" s="210"/>
      <c r="AV42" s="616"/>
      <c r="AW42" s="183"/>
      <c r="AX42" s="210"/>
      <c r="AY42" s="616"/>
      <c r="AZ42" s="209"/>
      <c r="BA42" s="210"/>
      <c r="BB42" s="641"/>
      <c r="BC42" s="211"/>
      <c r="BD42" s="642"/>
      <c r="BE42" s="211"/>
      <c r="BF42" s="31"/>
      <c r="BG42" s="651"/>
      <c r="BH42" s="619"/>
      <c r="BI42" s="619"/>
      <c r="BJ42" s="619"/>
      <c r="BK42" s="619"/>
      <c r="BL42" s="652"/>
      <c r="BN42" s="651"/>
      <c r="BO42" s="619"/>
      <c r="BP42" s="619"/>
      <c r="BQ42" s="624"/>
      <c r="BR42" s="660"/>
      <c r="BS42" s="647"/>
      <c r="BT42" s="663"/>
      <c r="BU42" s="619"/>
      <c r="BV42" s="861"/>
      <c r="BW42" s="92"/>
      <c r="BX42" s="31"/>
      <c r="BY42" s="92"/>
      <c r="BZ42" s="92"/>
      <c r="CA42" s="92"/>
      <c r="CB42" s="92"/>
      <c r="CC42" s="92"/>
      <c r="CD42" s="92"/>
      <c r="CE42" s="92"/>
      <c r="CF42" s="92"/>
      <c r="CG42" s="92"/>
      <c r="CH42" s="92"/>
      <c r="CI42" s="92"/>
      <c r="CJ42" s="31"/>
      <c r="CK42" s="95"/>
      <c r="CM42" s="202"/>
      <c r="CN42" s="31"/>
      <c r="CO42" s="202"/>
      <c r="CP42" s="31"/>
      <c r="CQ42" s="202"/>
      <c r="CS42" s="634"/>
      <c r="CU42" s="638"/>
      <c r="CV42" s="22"/>
    </row>
    <row r="43" spans="2:100" x14ac:dyDescent="0.25">
      <c r="B43" s="600"/>
      <c r="C43" s="601"/>
      <c r="D43" s="601"/>
      <c r="E43" s="605"/>
      <c r="F43" s="603"/>
      <c r="G43" s="607"/>
      <c r="H43" s="607"/>
      <c r="I43" s="607"/>
      <c r="J43" s="610"/>
      <c r="K43" s="611"/>
      <c r="L43" s="205"/>
      <c r="M43" s="613"/>
      <c r="N43" s="180"/>
      <c r="O43" s="207"/>
      <c r="P43" s="207"/>
      <c r="Q43" s="182"/>
      <c r="R43" s="616"/>
      <c r="S43" s="183"/>
      <c r="T43" s="210"/>
      <c r="U43" s="616"/>
      <c r="V43" s="183"/>
      <c r="W43" s="210"/>
      <c r="X43" s="616"/>
      <c r="Y43" s="183"/>
      <c r="Z43" s="210"/>
      <c r="AA43" s="616"/>
      <c r="AB43" s="183"/>
      <c r="AC43" s="210"/>
      <c r="AD43" s="616"/>
      <c r="AE43" s="183"/>
      <c r="AF43" s="210"/>
      <c r="AG43" s="616"/>
      <c r="AH43" s="183"/>
      <c r="AI43" s="210"/>
      <c r="AJ43" s="616"/>
      <c r="AK43" s="183"/>
      <c r="AL43" s="210"/>
      <c r="AM43" s="616"/>
      <c r="AN43" s="183"/>
      <c r="AO43" s="210"/>
      <c r="AP43" s="616"/>
      <c r="AQ43" s="183"/>
      <c r="AR43" s="210"/>
      <c r="AS43" s="616"/>
      <c r="AT43" s="183"/>
      <c r="AU43" s="210"/>
      <c r="AV43" s="616"/>
      <c r="AW43" s="183"/>
      <c r="AX43" s="210"/>
      <c r="AY43" s="616"/>
      <c r="AZ43" s="209"/>
      <c r="BA43" s="210"/>
      <c r="BB43" s="641"/>
      <c r="BC43" s="211"/>
      <c r="BD43" s="642"/>
      <c r="BE43" s="211"/>
      <c r="BF43" s="31"/>
      <c r="BG43" s="651"/>
      <c r="BH43" s="619"/>
      <c r="BI43" s="619"/>
      <c r="BJ43" s="619"/>
      <c r="BK43" s="619"/>
      <c r="BL43" s="652"/>
      <c r="BN43" s="651"/>
      <c r="BO43" s="619"/>
      <c r="BP43" s="619"/>
      <c r="BQ43" s="624"/>
      <c r="BR43" s="660"/>
      <c r="BS43" s="647"/>
      <c r="BT43" s="663"/>
      <c r="BU43" s="619"/>
      <c r="BV43" s="861"/>
      <c r="BW43" s="92"/>
      <c r="BX43" s="31"/>
      <c r="BY43" s="92"/>
      <c r="BZ43" s="92"/>
      <c r="CA43" s="92"/>
      <c r="CB43" s="92"/>
      <c r="CC43" s="92"/>
      <c r="CD43" s="92"/>
      <c r="CE43" s="92"/>
      <c r="CF43" s="92"/>
      <c r="CG43" s="92"/>
      <c r="CH43" s="92"/>
      <c r="CI43" s="92"/>
      <c r="CJ43" s="31"/>
      <c r="CK43" s="95"/>
      <c r="CM43" s="202"/>
      <c r="CN43" s="31"/>
      <c r="CO43" s="202"/>
      <c r="CP43" s="31"/>
      <c r="CQ43" s="202"/>
      <c r="CS43" s="634"/>
      <c r="CU43" s="638"/>
      <c r="CV43" s="22"/>
    </row>
    <row r="44" spans="2:100" x14ac:dyDescent="0.25">
      <c r="B44" s="600"/>
      <c r="C44" s="601"/>
      <c r="D44" s="601"/>
      <c r="E44" s="605"/>
      <c r="F44" s="603"/>
      <c r="G44" s="607"/>
      <c r="H44" s="607"/>
      <c r="I44" s="607"/>
      <c r="J44" s="610"/>
      <c r="K44" s="611"/>
      <c r="L44" s="205"/>
      <c r="M44" s="613"/>
      <c r="N44" s="180"/>
      <c r="O44" s="207"/>
      <c r="P44" s="207"/>
      <c r="Q44" s="182"/>
      <c r="R44" s="616"/>
      <c r="S44" s="183"/>
      <c r="T44" s="210"/>
      <c r="U44" s="616"/>
      <c r="V44" s="183"/>
      <c r="W44" s="210"/>
      <c r="X44" s="616"/>
      <c r="Y44" s="183"/>
      <c r="Z44" s="210"/>
      <c r="AA44" s="616"/>
      <c r="AB44" s="183"/>
      <c r="AC44" s="210"/>
      <c r="AD44" s="616"/>
      <c r="AE44" s="183"/>
      <c r="AF44" s="210"/>
      <c r="AG44" s="616"/>
      <c r="AH44" s="183"/>
      <c r="AI44" s="210"/>
      <c r="AJ44" s="616"/>
      <c r="AK44" s="183"/>
      <c r="AL44" s="210"/>
      <c r="AM44" s="616"/>
      <c r="AN44" s="183"/>
      <c r="AO44" s="210"/>
      <c r="AP44" s="616"/>
      <c r="AQ44" s="183"/>
      <c r="AR44" s="210"/>
      <c r="AS44" s="616"/>
      <c r="AT44" s="183"/>
      <c r="AU44" s="210"/>
      <c r="AV44" s="616"/>
      <c r="AW44" s="183"/>
      <c r="AX44" s="210"/>
      <c r="AY44" s="616"/>
      <c r="AZ44" s="209"/>
      <c r="BA44" s="210"/>
      <c r="BB44" s="641"/>
      <c r="BC44" s="211"/>
      <c r="BD44" s="642"/>
      <c r="BE44" s="211"/>
      <c r="BF44" s="31"/>
      <c r="BG44" s="651"/>
      <c r="BH44" s="619"/>
      <c r="BI44" s="619"/>
      <c r="BJ44" s="619"/>
      <c r="BK44" s="619"/>
      <c r="BL44" s="652"/>
      <c r="BN44" s="651"/>
      <c r="BO44" s="619"/>
      <c r="BP44" s="619"/>
      <c r="BQ44" s="624"/>
      <c r="BR44" s="660"/>
      <c r="BS44" s="647"/>
      <c r="BT44" s="663"/>
      <c r="BU44" s="619"/>
      <c r="BV44" s="861"/>
      <c r="BW44" s="92"/>
      <c r="BX44" s="31"/>
      <c r="BY44" s="92"/>
      <c r="BZ44" s="92"/>
      <c r="CA44" s="92"/>
      <c r="CB44" s="92"/>
      <c r="CC44" s="92"/>
      <c r="CD44" s="92"/>
      <c r="CE44" s="92"/>
      <c r="CF44" s="92"/>
      <c r="CG44" s="92"/>
      <c r="CH44" s="92"/>
      <c r="CI44" s="92"/>
      <c r="CJ44" s="31"/>
      <c r="CK44" s="95"/>
      <c r="CM44" s="202"/>
      <c r="CN44" s="31"/>
      <c r="CO44" s="202"/>
      <c r="CP44" s="31"/>
      <c r="CQ44" s="202"/>
      <c r="CS44" s="634"/>
      <c r="CU44" s="638"/>
      <c r="CV44" s="22"/>
    </row>
    <row r="45" spans="2:100" x14ac:dyDescent="0.25">
      <c r="B45" s="600"/>
      <c r="C45" s="601"/>
      <c r="D45" s="601"/>
      <c r="E45" s="605"/>
      <c r="F45" s="603"/>
      <c r="G45" s="607"/>
      <c r="H45" s="607"/>
      <c r="I45" s="607"/>
      <c r="J45" s="610"/>
      <c r="K45" s="611"/>
      <c r="L45" s="205"/>
      <c r="M45" s="613"/>
      <c r="N45" s="180"/>
      <c r="O45" s="207"/>
      <c r="P45" s="207"/>
      <c r="Q45" s="182"/>
      <c r="R45" s="616"/>
      <c r="S45" s="183"/>
      <c r="T45" s="210"/>
      <c r="U45" s="616"/>
      <c r="V45" s="183"/>
      <c r="W45" s="210"/>
      <c r="X45" s="616"/>
      <c r="Y45" s="183"/>
      <c r="Z45" s="210"/>
      <c r="AA45" s="616"/>
      <c r="AB45" s="183"/>
      <c r="AC45" s="210"/>
      <c r="AD45" s="616"/>
      <c r="AE45" s="183"/>
      <c r="AF45" s="210"/>
      <c r="AG45" s="616"/>
      <c r="AH45" s="183"/>
      <c r="AI45" s="210"/>
      <c r="AJ45" s="616"/>
      <c r="AK45" s="183"/>
      <c r="AL45" s="210"/>
      <c r="AM45" s="616"/>
      <c r="AN45" s="183"/>
      <c r="AO45" s="210"/>
      <c r="AP45" s="616"/>
      <c r="AQ45" s="183"/>
      <c r="AR45" s="210"/>
      <c r="AS45" s="616"/>
      <c r="AT45" s="183"/>
      <c r="AU45" s="210"/>
      <c r="AV45" s="616"/>
      <c r="AW45" s="183"/>
      <c r="AX45" s="210"/>
      <c r="AY45" s="616"/>
      <c r="AZ45" s="209"/>
      <c r="BA45" s="210"/>
      <c r="BB45" s="641"/>
      <c r="BC45" s="211"/>
      <c r="BD45" s="642"/>
      <c r="BE45" s="211"/>
      <c r="BF45" s="31"/>
      <c r="BG45" s="651"/>
      <c r="BH45" s="619"/>
      <c r="BI45" s="619"/>
      <c r="BJ45" s="619"/>
      <c r="BK45" s="619"/>
      <c r="BL45" s="652"/>
      <c r="BN45" s="651"/>
      <c r="BO45" s="619"/>
      <c r="BP45" s="619"/>
      <c r="BQ45" s="624"/>
      <c r="BR45" s="660"/>
      <c r="BS45" s="647"/>
      <c r="BT45" s="663"/>
      <c r="BU45" s="619"/>
      <c r="BV45" s="861"/>
      <c r="BW45" s="92"/>
      <c r="BX45" s="31"/>
      <c r="BY45" s="92"/>
      <c r="BZ45" s="92"/>
      <c r="CA45" s="92"/>
      <c r="CB45" s="92"/>
      <c r="CC45" s="92"/>
      <c r="CD45" s="92"/>
      <c r="CE45" s="92"/>
      <c r="CF45" s="92"/>
      <c r="CG45" s="92"/>
      <c r="CH45" s="92"/>
      <c r="CI45" s="92"/>
      <c r="CJ45" s="31"/>
      <c r="CK45" s="95"/>
      <c r="CM45" s="202"/>
      <c r="CN45" s="31"/>
      <c r="CO45" s="202"/>
      <c r="CP45" s="31"/>
      <c r="CQ45" s="202"/>
      <c r="CS45" s="634"/>
      <c r="CU45" s="638"/>
      <c r="CV45" s="22"/>
    </row>
    <row r="46" spans="2:100" x14ac:dyDescent="0.25">
      <c r="B46" s="600"/>
      <c r="C46" s="601"/>
      <c r="D46" s="601"/>
      <c r="E46" s="605"/>
      <c r="F46" s="603"/>
      <c r="G46" s="607"/>
      <c r="H46" s="607"/>
      <c r="I46" s="607"/>
      <c r="J46" s="610"/>
      <c r="K46" s="611"/>
      <c r="L46" s="205"/>
      <c r="M46" s="613"/>
      <c r="N46" s="180"/>
      <c r="O46" s="207"/>
      <c r="P46" s="207"/>
      <c r="Q46" s="182"/>
      <c r="R46" s="616"/>
      <c r="S46" s="183"/>
      <c r="T46" s="210"/>
      <c r="U46" s="616"/>
      <c r="V46" s="183"/>
      <c r="W46" s="210"/>
      <c r="X46" s="616"/>
      <c r="Y46" s="183"/>
      <c r="Z46" s="210"/>
      <c r="AA46" s="616"/>
      <c r="AB46" s="183"/>
      <c r="AC46" s="210"/>
      <c r="AD46" s="616"/>
      <c r="AE46" s="183"/>
      <c r="AF46" s="210"/>
      <c r="AG46" s="616"/>
      <c r="AH46" s="183"/>
      <c r="AI46" s="210"/>
      <c r="AJ46" s="616"/>
      <c r="AK46" s="183"/>
      <c r="AL46" s="210"/>
      <c r="AM46" s="616"/>
      <c r="AN46" s="183"/>
      <c r="AO46" s="210"/>
      <c r="AP46" s="616"/>
      <c r="AQ46" s="183"/>
      <c r="AR46" s="210"/>
      <c r="AS46" s="616"/>
      <c r="AT46" s="183"/>
      <c r="AU46" s="210"/>
      <c r="AV46" s="616"/>
      <c r="AW46" s="183"/>
      <c r="AX46" s="210"/>
      <c r="AY46" s="616"/>
      <c r="AZ46" s="209"/>
      <c r="BA46" s="210"/>
      <c r="BB46" s="641"/>
      <c r="BC46" s="211"/>
      <c r="BD46" s="642"/>
      <c r="BE46" s="211"/>
      <c r="BF46" s="31"/>
      <c r="BG46" s="651"/>
      <c r="BH46" s="619"/>
      <c r="BI46" s="619"/>
      <c r="BJ46" s="619"/>
      <c r="BK46" s="619"/>
      <c r="BL46" s="652"/>
      <c r="BN46" s="651"/>
      <c r="BO46" s="619"/>
      <c r="BP46" s="619"/>
      <c r="BQ46" s="624"/>
      <c r="BR46" s="660"/>
      <c r="BS46" s="647"/>
      <c r="BT46" s="663"/>
      <c r="BU46" s="619"/>
      <c r="BV46" s="861"/>
      <c r="BW46" s="92"/>
      <c r="BX46" s="31"/>
      <c r="BY46" s="92"/>
      <c r="BZ46" s="92"/>
      <c r="CA46" s="92"/>
      <c r="CB46" s="92"/>
      <c r="CC46" s="92"/>
      <c r="CD46" s="92"/>
      <c r="CE46" s="92"/>
      <c r="CF46" s="92"/>
      <c r="CG46" s="92"/>
      <c r="CH46" s="92"/>
      <c r="CI46" s="92"/>
      <c r="CJ46" s="31"/>
      <c r="CK46" s="95"/>
      <c r="CM46" s="202"/>
      <c r="CN46" s="31"/>
      <c r="CO46" s="202"/>
      <c r="CP46" s="31"/>
      <c r="CQ46" s="202"/>
      <c r="CS46" s="634"/>
      <c r="CU46" s="638"/>
      <c r="CV46" s="22"/>
    </row>
    <row r="47" spans="2:100" x14ac:dyDescent="0.25">
      <c r="B47" s="600"/>
      <c r="C47" s="601"/>
      <c r="D47" s="601"/>
      <c r="E47" s="605"/>
      <c r="F47" s="603"/>
      <c r="G47" s="607"/>
      <c r="H47" s="607"/>
      <c r="I47" s="607"/>
      <c r="J47" s="610"/>
      <c r="K47" s="611"/>
      <c r="L47" s="205"/>
      <c r="M47" s="613"/>
      <c r="N47" s="180"/>
      <c r="O47" s="207"/>
      <c r="P47" s="207"/>
      <c r="Q47" s="182"/>
      <c r="R47" s="616"/>
      <c r="S47" s="183"/>
      <c r="T47" s="210"/>
      <c r="U47" s="616"/>
      <c r="V47" s="183"/>
      <c r="W47" s="210"/>
      <c r="X47" s="616"/>
      <c r="Y47" s="183"/>
      <c r="Z47" s="210"/>
      <c r="AA47" s="616"/>
      <c r="AB47" s="183"/>
      <c r="AC47" s="210"/>
      <c r="AD47" s="616"/>
      <c r="AE47" s="183"/>
      <c r="AF47" s="210"/>
      <c r="AG47" s="616"/>
      <c r="AH47" s="183"/>
      <c r="AI47" s="210"/>
      <c r="AJ47" s="616"/>
      <c r="AK47" s="183"/>
      <c r="AL47" s="210"/>
      <c r="AM47" s="616"/>
      <c r="AN47" s="183"/>
      <c r="AO47" s="210"/>
      <c r="AP47" s="616"/>
      <c r="AQ47" s="183"/>
      <c r="AR47" s="210"/>
      <c r="AS47" s="616"/>
      <c r="AT47" s="183"/>
      <c r="AU47" s="210"/>
      <c r="AV47" s="616"/>
      <c r="AW47" s="183"/>
      <c r="AX47" s="210"/>
      <c r="AY47" s="616"/>
      <c r="AZ47" s="209"/>
      <c r="BA47" s="210"/>
      <c r="BB47" s="641"/>
      <c r="BC47" s="211"/>
      <c r="BD47" s="642"/>
      <c r="BE47" s="211"/>
      <c r="BF47" s="31"/>
      <c r="BG47" s="651"/>
      <c r="BH47" s="619"/>
      <c r="BI47" s="619"/>
      <c r="BJ47" s="619"/>
      <c r="BK47" s="619"/>
      <c r="BL47" s="652"/>
      <c r="BN47" s="651"/>
      <c r="BO47" s="619"/>
      <c r="BP47" s="619"/>
      <c r="BQ47" s="624"/>
      <c r="BR47" s="660"/>
      <c r="BS47" s="647"/>
      <c r="BT47" s="663"/>
      <c r="BU47" s="619"/>
      <c r="BV47" s="861"/>
      <c r="BW47" s="92"/>
      <c r="BX47" s="31"/>
      <c r="BY47" s="92"/>
      <c r="BZ47" s="92"/>
      <c r="CA47" s="92"/>
      <c r="CB47" s="92"/>
      <c r="CC47" s="92"/>
      <c r="CD47" s="92"/>
      <c r="CE47" s="92"/>
      <c r="CF47" s="92"/>
      <c r="CG47" s="92"/>
      <c r="CH47" s="92"/>
      <c r="CI47" s="92"/>
      <c r="CJ47" s="31"/>
      <c r="CK47" s="95"/>
      <c r="CM47" s="202"/>
      <c r="CN47" s="31"/>
      <c r="CO47" s="202"/>
      <c r="CP47" s="31"/>
      <c r="CQ47" s="202"/>
      <c r="CS47" s="634"/>
      <c r="CU47" s="638"/>
      <c r="CV47" s="22"/>
    </row>
    <row r="48" spans="2:100" x14ac:dyDescent="0.25">
      <c r="B48" s="600"/>
      <c r="C48" s="601"/>
      <c r="D48" s="601"/>
      <c r="E48" s="605"/>
      <c r="F48" s="603"/>
      <c r="G48" s="607"/>
      <c r="H48" s="607"/>
      <c r="I48" s="607"/>
      <c r="J48" s="610"/>
      <c r="K48" s="611"/>
      <c r="L48" s="205"/>
      <c r="M48" s="613"/>
      <c r="N48" s="180"/>
      <c r="O48" s="207"/>
      <c r="P48" s="207"/>
      <c r="Q48" s="182"/>
      <c r="R48" s="616"/>
      <c r="S48" s="183"/>
      <c r="T48" s="210"/>
      <c r="U48" s="616"/>
      <c r="V48" s="183"/>
      <c r="W48" s="210"/>
      <c r="X48" s="616"/>
      <c r="Y48" s="183"/>
      <c r="Z48" s="210"/>
      <c r="AA48" s="616"/>
      <c r="AB48" s="183"/>
      <c r="AC48" s="210"/>
      <c r="AD48" s="616"/>
      <c r="AE48" s="183"/>
      <c r="AF48" s="210"/>
      <c r="AG48" s="616"/>
      <c r="AH48" s="183"/>
      <c r="AI48" s="210"/>
      <c r="AJ48" s="616"/>
      <c r="AK48" s="183"/>
      <c r="AL48" s="210"/>
      <c r="AM48" s="616"/>
      <c r="AN48" s="183"/>
      <c r="AO48" s="210"/>
      <c r="AP48" s="616"/>
      <c r="AQ48" s="183"/>
      <c r="AR48" s="210"/>
      <c r="AS48" s="616"/>
      <c r="AT48" s="183"/>
      <c r="AU48" s="210"/>
      <c r="AV48" s="616"/>
      <c r="AW48" s="183"/>
      <c r="AX48" s="210"/>
      <c r="AY48" s="616"/>
      <c r="AZ48" s="209"/>
      <c r="BA48" s="210"/>
      <c r="BB48" s="641"/>
      <c r="BC48" s="211"/>
      <c r="BD48" s="642"/>
      <c r="BE48" s="211"/>
      <c r="BF48" s="31"/>
      <c r="BG48" s="651"/>
      <c r="BH48" s="619"/>
      <c r="BI48" s="619"/>
      <c r="BJ48" s="619"/>
      <c r="BK48" s="619"/>
      <c r="BL48" s="652"/>
      <c r="BN48" s="651"/>
      <c r="BO48" s="619"/>
      <c r="BP48" s="619"/>
      <c r="BQ48" s="624"/>
      <c r="BR48" s="660"/>
      <c r="BS48" s="647"/>
      <c r="BT48" s="663"/>
      <c r="BU48" s="619"/>
      <c r="BV48" s="861"/>
      <c r="BW48" s="92"/>
      <c r="BX48" s="31"/>
      <c r="BY48" s="92"/>
      <c r="BZ48" s="92"/>
      <c r="CA48" s="92"/>
      <c r="CB48" s="92"/>
      <c r="CC48" s="92"/>
      <c r="CD48" s="92"/>
      <c r="CE48" s="92"/>
      <c r="CF48" s="92"/>
      <c r="CG48" s="92"/>
      <c r="CH48" s="92"/>
      <c r="CI48" s="92"/>
      <c r="CJ48" s="31"/>
      <c r="CK48" s="95"/>
      <c r="CM48" s="202"/>
      <c r="CN48" s="31"/>
      <c r="CO48" s="202"/>
      <c r="CP48" s="31"/>
      <c r="CQ48" s="202"/>
      <c r="CS48" s="634"/>
      <c r="CU48" s="638"/>
      <c r="CV48" s="22"/>
    </row>
    <row r="49" spans="2:100" x14ac:dyDescent="0.25">
      <c r="B49" s="600"/>
      <c r="C49" s="601"/>
      <c r="D49" s="601"/>
      <c r="E49" s="605"/>
      <c r="F49" s="603"/>
      <c r="G49" s="607"/>
      <c r="H49" s="607"/>
      <c r="I49" s="607"/>
      <c r="J49" s="610"/>
      <c r="K49" s="611"/>
      <c r="L49" s="205"/>
      <c r="M49" s="613"/>
      <c r="N49" s="180"/>
      <c r="O49" s="207"/>
      <c r="P49" s="207"/>
      <c r="Q49" s="182"/>
      <c r="R49" s="616"/>
      <c r="S49" s="183"/>
      <c r="T49" s="210"/>
      <c r="U49" s="616"/>
      <c r="V49" s="183"/>
      <c r="W49" s="210"/>
      <c r="X49" s="616"/>
      <c r="Y49" s="183"/>
      <c r="Z49" s="210"/>
      <c r="AA49" s="616"/>
      <c r="AB49" s="183"/>
      <c r="AC49" s="210"/>
      <c r="AD49" s="616"/>
      <c r="AE49" s="183"/>
      <c r="AF49" s="210"/>
      <c r="AG49" s="616"/>
      <c r="AH49" s="183"/>
      <c r="AI49" s="210"/>
      <c r="AJ49" s="616"/>
      <c r="AK49" s="183"/>
      <c r="AL49" s="210"/>
      <c r="AM49" s="616"/>
      <c r="AN49" s="183"/>
      <c r="AO49" s="210"/>
      <c r="AP49" s="616"/>
      <c r="AQ49" s="183"/>
      <c r="AR49" s="210"/>
      <c r="AS49" s="616"/>
      <c r="AT49" s="183"/>
      <c r="AU49" s="210"/>
      <c r="AV49" s="616"/>
      <c r="AW49" s="183"/>
      <c r="AX49" s="210"/>
      <c r="AY49" s="616"/>
      <c r="AZ49" s="209"/>
      <c r="BA49" s="210"/>
      <c r="BB49" s="641"/>
      <c r="BC49" s="211"/>
      <c r="BD49" s="642"/>
      <c r="BE49" s="211"/>
      <c r="BF49" s="31"/>
      <c r="BG49" s="651"/>
      <c r="BH49" s="619"/>
      <c r="BI49" s="619"/>
      <c r="BJ49" s="619"/>
      <c r="BK49" s="619"/>
      <c r="BL49" s="652"/>
      <c r="BN49" s="651"/>
      <c r="BO49" s="619"/>
      <c r="BP49" s="619"/>
      <c r="BQ49" s="624"/>
      <c r="BR49" s="660"/>
      <c r="BS49" s="647"/>
      <c r="BT49" s="663"/>
      <c r="BU49" s="619"/>
      <c r="BV49" s="861"/>
      <c r="BW49" s="92"/>
      <c r="BX49" s="31"/>
      <c r="BY49" s="92"/>
      <c r="BZ49" s="92"/>
      <c r="CA49" s="92"/>
      <c r="CB49" s="92"/>
      <c r="CC49" s="92"/>
      <c r="CD49" s="92"/>
      <c r="CE49" s="92"/>
      <c r="CF49" s="92"/>
      <c r="CG49" s="92"/>
      <c r="CH49" s="92"/>
      <c r="CI49" s="92"/>
      <c r="CJ49" s="31"/>
      <c r="CK49" s="95"/>
      <c r="CM49" s="202"/>
      <c r="CN49" s="31"/>
      <c r="CO49" s="202"/>
      <c r="CP49" s="31"/>
      <c r="CQ49" s="202"/>
      <c r="CS49" s="634"/>
      <c r="CU49" s="638"/>
      <c r="CV49" s="22"/>
    </row>
    <row r="50" spans="2:100" x14ac:dyDescent="0.25">
      <c r="B50" s="600"/>
      <c r="C50" s="601"/>
      <c r="D50" s="601"/>
      <c r="E50" s="605"/>
      <c r="F50" s="603"/>
      <c r="G50" s="607"/>
      <c r="H50" s="607"/>
      <c r="I50" s="607"/>
      <c r="J50" s="610"/>
      <c r="K50" s="611"/>
      <c r="L50" s="205"/>
      <c r="M50" s="613"/>
      <c r="N50" s="180"/>
      <c r="O50" s="207"/>
      <c r="P50" s="207"/>
      <c r="Q50" s="182"/>
      <c r="R50" s="616"/>
      <c r="S50" s="183"/>
      <c r="T50" s="210"/>
      <c r="U50" s="616"/>
      <c r="V50" s="183"/>
      <c r="W50" s="210"/>
      <c r="X50" s="616"/>
      <c r="Y50" s="183"/>
      <c r="Z50" s="210"/>
      <c r="AA50" s="616"/>
      <c r="AB50" s="183"/>
      <c r="AC50" s="210"/>
      <c r="AD50" s="616"/>
      <c r="AE50" s="183"/>
      <c r="AF50" s="210"/>
      <c r="AG50" s="616"/>
      <c r="AH50" s="183"/>
      <c r="AI50" s="210"/>
      <c r="AJ50" s="616"/>
      <c r="AK50" s="183"/>
      <c r="AL50" s="210"/>
      <c r="AM50" s="616"/>
      <c r="AN50" s="183"/>
      <c r="AO50" s="210"/>
      <c r="AP50" s="616"/>
      <c r="AQ50" s="183"/>
      <c r="AR50" s="210"/>
      <c r="AS50" s="616"/>
      <c r="AT50" s="183"/>
      <c r="AU50" s="210"/>
      <c r="AV50" s="616"/>
      <c r="AW50" s="183"/>
      <c r="AX50" s="210"/>
      <c r="AY50" s="616"/>
      <c r="AZ50" s="209"/>
      <c r="BA50" s="210"/>
      <c r="BB50" s="641"/>
      <c r="BC50" s="211"/>
      <c r="BD50" s="642"/>
      <c r="BE50" s="211"/>
      <c r="BF50" s="31"/>
      <c r="BG50" s="651"/>
      <c r="BH50" s="619"/>
      <c r="BI50" s="619"/>
      <c r="BJ50" s="619"/>
      <c r="BK50" s="619"/>
      <c r="BL50" s="652"/>
      <c r="BN50" s="651"/>
      <c r="BO50" s="619"/>
      <c r="BP50" s="619"/>
      <c r="BQ50" s="624"/>
      <c r="BR50" s="660"/>
      <c r="BS50" s="647"/>
      <c r="BT50" s="663"/>
      <c r="BU50" s="619"/>
      <c r="BV50" s="861"/>
      <c r="BW50" s="92"/>
      <c r="BX50" s="31"/>
      <c r="BY50" s="92"/>
      <c r="BZ50" s="92"/>
      <c r="CA50" s="92"/>
      <c r="CB50" s="92"/>
      <c r="CC50" s="92"/>
      <c r="CD50" s="92"/>
      <c r="CE50" s="92"/>
      <c r="CF50" s="92"/>
      <c r="CG50" s="92"/>
      <c r="CH50" s="92"/>
      <c r="CI50" s="92"/>
      <c r="CJ50" s="31"/>
      <c r="CK50" s="95"/>
      <c r="CM50" s="202"/>
      <c r="CN50" s="31"/>
      <c r="CO50" s="202"/>
      <c r="CP50" s="31"/>
      <c r="CQ50" s="202"/>
      <c r="CS50" s="634"/>
      <c r="CU50" s="638"/>
      <c r="CV50" s="22"/>
    </row>
    <row r="51" spans="2:100" x14ac:dyDescent="0.25">
      <c r="B51" s="600"/>
      <c r="C51" s="601"/>
      <c r="D51" s="601"/>
      <c r="E51" s="605"/>
      <c r="F51" s="603"/>
      <c r="G51" s="607"/>
      <c r="H51" s="607"/>
      <c r="I51" s="607"/>
      <c r="J51" s="610"/>
      <c r="K51" s="603"/>
      <c r="L51" s="205"/>
      <c r="M51" s="613"/>
      <c r="N51" s="180"/>
      <c r="O51" s="207"/>
      <c r="P51" s="207"/>
      <c r="Q51" s="182"/>
      <c r="R51" s="616"/>
      <c r="S51" s="183"/>
      <c r="T51" s="210"/>
      <c r="U51" s="616"/>
      <c r="V51" s="183"/>
      <c r="W51" s="210"/>
      <c r="X51" s="616"/>
      <c r="Y51" s="183"/>
      <c r="Z51" s="210"/>
      <c r="AA51" s="616"/>
      <c r="AB51" s="183"/>
      <c r="AC51" s="210"/>
      <c r="AD51" s="616"/>
      <c r="AE51" s="183"/>
      <c r="AF51" s="210"/>
      <c r="AG51" s="616"/>
      <c r="AH51" s="183"/>
      <c r="AI51" s="210"/>
      <c r="AJ51" s="616"/>
      <c r="AK51" s="183"/>
      <c r="AL51" s="210"/>
      <c r="AM51" s="616"/>
      <c r="AN51" s="183"/>
      <c r="AO51" s="210"/>
      <c r="AP51" s="616"/>
      <c r="AQ51" s="183"/>
      <c r="AR51" s="210"/>
      <c r="AS51" s="616"/>
      <c r="AT51" s="183"/>
      <c r="AU51" s="210"/>
      <c r="AV51" s="616"/>
      <c r="AW51" s="183"/>
      <c r="AX51" s="210"/>
      <c r="AY51" s="616"/>
      <c r="AZ51" s="209"/>
      <c r="BA51" s="210"/>
      <c r="BB51" s="641"/>
      <c r="BC51" s="211"/>
      <c r="BD51" s="642"/>
      <c r="BE51" s="211"/>
      <c r="BF51" s="31"/>
      <c r="BG51" s="651"/>
      <c r="BH51" s="619"/>
      <c r="BI51" s="619"/>
      <c r="BJ51" s="619"/>
      <c r="BK51" s="619"/>
      <c r="BL51" s="652"/>
      <c r="BN51" s="651"/>
      <c r="BO51" s="619"/>
      <c r="BP51" s="619"/>
      <c r="BQ51" s="624"/>
      <c r="BR51" s="660"/>
      <c r="BS51" s="647"/>
      <c r="BT51" s="663"/>
      <c r="BU51" s="619"/>
      <c r="BV51" s="861"/>
      <c r="BW51" s="92"/>
      <c r="BX51" s="31"/>
      <c r="BY51" s="92"/>
      <c r="BZ51" s="92"/>
      <c r="CA51" s="92"/>
      <c r="CB51" s="92"/>
      <c r="CC51" s="92"/>
      <c r="CD51" s="92"/>
      <c r="CE51" s="92"/>
      <c r="CF51" s="92"/>
      <c r="CG51" s="92"/>
      <c r="CH51" s="92"/>
      <c r="CI51" s="92"/>
      <c r="CJ51" s="31"/>
      <c r="CK51" s="95"/>
      <c r="CM51" s="202"/>
      <c r="CN51" s="31"/>
      <c r="CO51" s="202"/>
      <c r="CP51" s="31"/>
      <c r="CQ51" s="202"/>
      <c r="CS51" s="634"/>
      <c r="CU51" s="638"/>
      <c r="CV51" s="22"/>
    </row>
    <row r="52" spans="2:100" x14ac:dyDescent="0.25">
      <c r="B52" s="600"/>
      <c r="C52" s="601"/>
      <c r="D52" s="601"/>
      <c r="E52" s="605"/>
      <c r="F52" s="603"/>
      <c r="G52" s="607"/>
      <c r="H52" s="607"/>
      <c r="I52" s="607"/>
      <c r="J52" s="610"/>
      <c r="K52" s="611"/>
      <c r="L52" s="205"/>
      <c r="M52" s="613"/>
      <c r="N52" s="180"/>
      <c r="O52" s="207"/>
      <c r="P52" s="207"/>
      <c r="Q52" s="182"/>
      <c r="R52" s="616"/>
      <c r="S52" s="183"/>
      <c r="T52" s="210"/>
      <c r="U52" s="616"/>
      <c r="V52" s="183"/>
      <c r="W52" s="210"/>
      <c r="X52" s="616"/>
      <c r="Y52" s="183"/>
      <c r="Z52" s="210"/>
      <c r="AA52" s="616"/>
      <c r="AB52" s="183"/>
      <c r="AC52" s="210"/>
      <c r="AD52" s="616"/>
      <c r="AE52" s="183"/>
      <c r="AF52" s="210"/>
      <c r="AG52" s="616"/>
      <c r="AH52" s="183"/>
      <c r="AI52" s="210"/>
      <c r="AJ52" s="616"/>
      <c r="AK52" s="183"/>
      <c r="AL52" s="210"/>
      <c r="AM52" s="616"/>
      <c r="AN52" s="183"/>
      <c r="AO52" s="210"/>
      <c r="AP52" s="616"/>
      <c r="AQ52" s="183"/>
      <c r="AR52" s="210"/>
      <c r="AS52" s="616"/>
      <c r="AT52" s="183"/>
      <c r="AU52" s="210"/>
      <c r="AV52" s="616"/>
      <c r="AW52" s="183"/>
      <c r="AX52" s="210"/>
      <c r="AY52" s="616"/>
      <c r="AZ52" s="209"/>
      <c r="BA52" s="210"/>
      <c r="BB52" s="641"/>
      <c r="BC52" s="211"/>
      <c r="BD52" s="642"/>
      <c r="BE52" s="211"/>
      <c r="BF52" s="31"/>
      <c r="BG52" s="651"/>
      <c r="BH52" s="619"/>
      <c r="BI52" s="619"/>
      <c r="BJ52" s="619"/>
      <c r="BK52" s="619"/>
      <c r="BL52" s="652"/>
      <c r="BN52" s="651"/>
      <c r="BO52" s="619"/>
      <c r="BP52" s="619"/>
      <c r="BQ52" s="624"/>
      <c r="BR52" s="660"/>
      <c r="BS52" s="647"/>
      <c r="BT52" s="663"/>
      <c r="BU52" s="619"/>
      <c r="BV52" s="861"/>
      <c r="BW52" s="92"/>
      <c r="BX52" s="31"/>
      <c r="BY52" s="92"/>
      <c r="BZ52" s="92"/>
      <c r="CA52" s="92"/>
      <c r="CB52" s="92"/>
      <c r="CC52" s="92"/>
      <c r="CD52" s="92"/>
      <c r="CE52" s="92"/>
      <c r="CF52" s="92"/>
      <c r="CG52" s="92"/>
      <c r="CH52" s="92"/>
      <c r="CI52" s="92"/>
      <c r="CJ52" s="31"/>
      <c r="CK52" s="95"/>
      <c r="CM52" s="202"/>
      <c r="CN52" s="31"/>
      <c r="CO52" s="202"/>
      <c r="CP52" s="31"/>
      <c r="CQ52" s="202"/>
      <c r="CS52" s="634"/>
      <c r="CU52" s="638"/>
      <c r="CV52" s="22"/>
    </row>
    <row r="53" spans="2:100" x14ac:dyDescent="0.25">
      <c r="B53" s="600"/>
      <c r="C53" s="601"/>
      <c r="D53" s="601"/>
      <c r="E53" s="605"/>
      <c r="F53" s="603"/>
      <c r="G53" s="607"/>
      <c r="H53" s="607"/>
      <c r="I53" s="607"/>
      <c r="J53" s="610"/>
      <c r="K53" s="611"/>
      <c r="L53" s="205"/>
      <c r="M53" s="613"/>
      <c r="N53" s="180"/>
      <c r="O53" s="207"/>
      <c r="P53" s="207"/>
      <c r="Q53" s="182"/>
      <c r="R53" s="616"/>
      <c r="S53" s="183"/>
      <c r="T53" s="210"/>
      <c r="U53" s="616"/>
      <c r="V53" s="183"/>
      <c r="W53" s="210"/>
      <c r="X53" s="616"/>
      <c r="Y53" s="183"/>
      <c r="Z53" s="210"/>
      <c r="AA53" s="616"/>
      <c r="AB53" s="183"/>
      <c r="AC53" s="210"/>
      <c r="AD53" s="616"/>
      <c r="AE53" s="183"/>
      <c r="AF53" s="210"/>
      <c r="AG53" s="616"/>
      <c r="AH53" s="183"/>
      <c r="AI53" s="210"/>
      <c r="AJ53" s="616"/>
      <c r="AK53" s="183"/>
      <c r="AL53" s="210"/>
      <c r="AM53" s="616"/>
      <c r="AN53" s="183"/>
      <c r="AO53" s="210"/>
      <c r="AP53" s="616"/>
      <c r="AQ53" s="183"/>
      <c r="AR53" s="210"/>
      <c r="AS53" s="616"/>
      <c r="AT53" s="183"/>
      <c r="AU53" s="210"/>
      <c r="AV53" s="616"/>
      <c r="AW53" s="183"/>
      <c r="AX53" s="210"/>
      <c r="AY53" s="616"/>
      <c r="AZ53" s="209"/>
      <c r="BA53" s="210"/>
      <c r="BB53" s="641"/>
      <c r="BC53" s="211"/>
      <c r="BD53" s="642"/>
      <c r="BE53" s="211"/>
      <c r="BF53" s="31"/>
      <c r="BG53" s="651"/>
      <c r="BH53" s="619"/>
      <c r="BI53" s="619"/>
      <c r="BJ53" s="619"/>
      <c r="BK53" s="619"/>
      <c r="BL53" s="652"/>
      <c r="BN53" s="651"/>
      <c r="BO53" s="619"/>
      <c r="BP53" s="619"/>
      <c r="BQ53" s="624"/>
      <c r="BR53" s="660"/>
      <c r="BS53" s="647"/>
      <c r="BT53" s="663"/>
      <c r="BU53" s="619"/>
      <c r="BV53" s="861"/>
      <c r="BW53" s="92"/>
      <c r="BX53" s="31"/>
      <c r="BY53" s="92"/>
      <c r="BZ53" s="92"/>
      <c r="CA53" s="92"/>
      <c r="CB53" s="92"/>
      <c r="CC53" s="92"/>
      <c r="CD53" s="92"/>
      <c r="CE53" s="92"/>
      <c r="CF53" s="92"/>
      <c r="CG53" s="92"/>
      <c r="CH53" s="92"/>
      <c r="CI53" s="92"/>
      <c r="CJ53" s="31"/>
      <c r="CK53" s="95"/>
      <c r="CM53" s="202"/>
      <c r="CN53" s="31"/>
      <c r="CO53" s="202"/>
      <c r="CP53" s="31"/>
      <c r="CQ53" s="202"/>
      <c r="CS53" s="634"/>
      <c r="CU53" s="638"/>
      <c r="CV53" s="22"/>
    </row>
    <row r="54" spans="2:100" ht="15.75" thickBot="1" x14ac:dyDescent="0.3">
      <c r="B54" s="600"/>
      <c r="C54" s="601"/>
      <c r="D54" s="601"/>
      <c r="E54" s="605"/>
      <c r="F54" s="603"/>
      <c r="G54" s="607"/>
      <c r="H54" s="607"/>
      <c r="I54" s="607"/>
      <c r="J54" s="610"/>
      <c r="K54" s="611"/>
      <c r="L54" s="205"/>
      <c r="M54" s="613"/>
      <c r="N54" s="180"/>
      <c r="O54" s="207"/>
      <c r="P54" s="207"/>
      <c r="Q54" s="182"/>
      <c r="R54" s="616"/>
      <c r="S54" s="183"/>
      <c r="T54" s="210"/>
      <c r="U54" s="616"/>
      <c r="V54" s="183"/>
      <c r="W54" s="210"/>
      <c r="X54" s="616"/>
      <c r="Y54" s="183"/>
      <c r="Z54" s="210"/>
      <c r="AA54" s="616"/>
      <c r="AB54" s="183"/>
      <c r="AC54" s="210"/>
      <c r="AD54" s="616"/>
      <c r="AE54" s="183"/>
      <c r="AF54" s="210"/>
      <c r="AG54" s="616"/>
      <c r="AH54" s="183"/>
      <c r="AI54" s="210"/>
      <c r="AJ54" s="616"/>
      <c r="AK54" s="183"/>
      <c r="AL54" s="210"/>
      <c r="AM54" s="616"/>
      <c r="AN54" s="183"/>
      <c r="AO54" s="210"/>
      <c r="AP54" s="616"/>
      <c r="AQ54" s="183"/>
      <c r="AR54" s="210"/>
      <c r="AS54" s="616"/>
      <c r="AT54" s="183"/>
      <c r="AU54" s="210"/>
      <c r="AV54" s="616"/>
      <c r="AW54" s="183"/>
      <c r="AX54" s="210"/>
      <c r="AY54" s="616"/>
      <c r="AZ54" s="209"/>
      <c r="BA54" s="210"/>
      <c r="BB54" s="641"/>
      <c r="BC54" s="211"/>
      <c r="BD54" s="642"/>
      <c r="BE54" s="211"/>
      <c r="BF54" s="31"/>
      <c r="BG54" s="653"/>
      <c r="BH54" s="654"/>
      <c r="BI54" s="654"/>
      <c r="BJ54" s="654"/>
      <c r="BK54" s="654"/>
      <c r="BL54" s="655"/>
      <c r="BN54" s="653"/>
      <c r="BO54" s="654"/>
      <c r="BP54" s="654"/>
      <c r="BQ54" s="661"/>
      <c r="BR54" s="662"/>
      <c r="BS54" s="647"/>
      <c r="BT54" s="663"/>
      <c r="BU54" s="619"/>
      <c r="BV54" s="861"/>
      <c r="BW54" s="92"/>
      <c r="BX54" s="31"/>
      <c r="BY54" s="92"/>
      <c r="BZ54" s="92"/>
      <c r="CA54" s="92"/>
      <c r="CB54" s="92"/>
      <c r="CC54" s="92"/>
      <c r="CD54" s="92"/>
      <c r="CE54" s="92"/>
      <c r="CF54" s="92"/>
      <c r="CG54" s="92"/>
      <c r="CH54" s="92"/>
      <c r="CI54" s="92"/>
      <c r="CJ54" s="31"/>
      <c r="CK54" s="95"/>
      <c r="CM54" s="202"/>
      <c r="CN54" s="31"/>
      <c r="CO54" s="202"/>
      <c r="CP54" s="31"/>
      <c r="CQ54" s="202"/>
      <c r="CS54" s="634"/>
      <c r="CU54" s="638"/>
      <c r="CV54" s="22"/>
    </row>
    <row r="55" spans="2:100" x14ac:dyDescent="0.25">
      <c r="AW55" s="296"/>
      <c r="CK55" s="26"/>
      <c r="CL55" s="26"/>
      <c r="CM55" s="108"/>
      <c r="CN55" s="109"/>
      <c r="CO55" s="108"/>
      <c r="CQ55" s="26"/>
      <c r="CR55" s="26"/>
      <c r="CV55" s="22"/>
    </row>
    <row r="56" spans="2:100" x14ac:dyDescent="0.25">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01"/>
      <c r="AX56" s="31"/>
      <c r="AY56" s="31"/>
      <c r="AZ56" s="31"/>
      <c r="BA56" s="31"/>
      <c r="BB56" s="31"/>
      <c r="CI56" s="33"/>
      <c r="CJ56" s="33"/>
      <c r="CK56" s="108"/>
      <c r="CL56" s="109"/>
      <c r="CM56" s="108"/>
      <c r="CN56" s="109"/>
      <c r="CO56" s="108"/>
      <c r="CQ56" s="108"/>
      <c r="CR56" s="109"/>
      <c r="CV56" s="22"/>
    </row>
    <row r="57" spans="2:100" ht="48" hidden="1" customHeight="1" x14ac:dyDescent="0.25">
      <c r="E57" s="34" t="s">
        <v>219</v>
      </c>
      <c r="F57" s="35" t="s">
        <v>176</v>
      </c>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CI57" s="33"/>
      <c r="CJ57" s="33"/>
      <c r="CK57" s="108"/>
      <c r="CL57" s="109"/>
      <c r="CM57" s="108"/>
      <c r="CN57" s="109"/>
      <c r="CO57" s="108"/>
      <c r="CQ57" s="108"/>
      <c r="CR57" s="109"/>
      <c r="CV57" s="22"/>
    </row>
    <row r="58" spans="2:100" ht="18" hidden="1" customHeight="1" x14ac:dyDescent="0.25">
      <c r="E58" s="36" t="s">
        <v>120</v>
      </c>
      <c r="F58" s="37">
        <f>SUMIF($E$29:$E$54,$E58,$Q$29:$Q$54)</f>
        <v>0</v>
      </c>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CI58" s="33"/>
      <c r="CJ58" s="33"/>
      <c r="CK58" s="108"/>
      <c r="CL58" s="109"/>
      <c r="CM58" s="108"/>
      <c r="CN58" s="109"/>
      <c r="CO58" s="108"/>
      <c r="CQ58" s="108"/>
      <c r="CR58" s="109"/>
      <c r="CV58" s="22"/>
    </row>
    <row r="59" spans="2:100" ht="18" hidden="1" customHeight="1" x14ac:dyDescent="0.25">
      <c r="E59" s="38" t="s">
        <v>121</v>
      </c>
      <c r="F59" s="39">
        <f>SUMIF($E$29:$E$54,E59,$Q$29:$Q$54)</f>
        <v>0</v>
      </c>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CI59" s="33"/>
      <c r="CJ59" s="33"/>
      <c r="CK59" s="108"/>
      <c r="CL59" s="109"/>
      <c r="CM59" s="108"/>
      <c r="CN59" s="109"/>
      <c r="CO59" s="108"/>
      <c r="CQ59" s="108"/>
      <c r="CR59" s="109"/>
      <c r="CV59" s="22"/>
    </row>
    <row r="60" spans="2:100" ht="18" hidden="1" customHeight="1" x14ac:dyDescent="0.25">
      <c r="E60" s="38" t="s">
        <v>122</v>
      </c>
      <c r="F60" s="39">
        <f>SUMIF($E$29:$E$54,E60,$Q$29:$Q$54)</f>
        <v>0</v>
      </c>
      <c r="G60" s="40"/>
      <c r="H60" s="40"/>
      <c r="I60" s="40"/>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CI60" s="33"/>
      <c r="CJ60" s="33"/>
      <c r="CK60" s="108"/>
      <c r="CL60" s="109"/>
      <c r="CM60" s="26"/>
      <c r="CN60" s="26"/>
      <c r="CO60" s="26"/>
      <c r="CQ60" s="108"/>
      <c r="CR60" s="109"/>
      <c r="CV60" s="22"/>
    </row>
    <row r="61" spans="2:100" ht="18" hidden="1" customHeight="1" x14ac:dyDescent="0.25">
      <c r="E61" s="41" t="s">
        <v>124</v>
      </c>
      <c r="F61" s="42">
        <f>SUMIF($E$29:$E$54,E61,$Q$29:$Q$54)</f>
        <v>0</v>
      </c>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CI61" s="33"/>
      <c r="CJ61" s="33"/>
      <c r="CK61" s="108"/>
      <c r="CL61" s="109"/>
      <c r="CQ61" s="108"/>
      <c r="CR61" s="109"/>
      <c r="CV61" s="22"/>
    </row>
    <row r="62" spans="2:100" ht="15.75" hidden="1" customHeight="1" x14ac:dyDescent="0.25">
      <c r="E62" s="43" t="s">
        <v>220</v>
      </c>
      <c r="F62" s="44">
        <f>SUM(F58:F61)</f>
        <v>0</v>
      </c>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CI62" s="33"/>
      <c r="CJ62" s="33"/>
      <c r="CK62" s="108"/>
      <c r="CL62" s="109"/>
      <c r="CQ62" s="108"/>
      <c r="CR62" s="109"/>
      <c r="CV62" s="22"/>
    </row>
    <row r="63" spans="2:100" x14ac:dyDescent="0.25">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CI63" s="33"/>
      <c r="CJ63" s="33"/>
      <c r="CK63" s="108"/>
      <c r="CL63" s="109"/>
      <c r="CQ63" s="108"/>
      <c r="CR63" s="109"/>
      <c r="CV63" s="22"/>
    </row>
    <row r="64" spans="2:100" x14ac:dyDescent="0.25">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CK64" s="26"/>
      <c r="CL64" s="26"/>
      <c r="CQ64" s="26"/>
      <c r="CR64" s="26"/>
      <c r="CV64" s="22"/>
    </row>
    <row r="166" spans="94:94" ht="15" customHeight="1" x14ac:dyDescent="0.25">
      <c r="CP166" s="26"/>
    </row>
    <row r="167" spans="94:94" ht="15" customHeight="1" x14ac:dyDescent="0.25">
      <c r="CP167" s="109"/>
    </row>
    <row r="168" spans="94:94" ht="15" customHeight="1" x14ac:dyDescent="0.25">
      <c r="CP168" s="109"/>
    </row>
    <row r="169" spans="94:94" ht="15" customHeight="1" x14ac:dyDescent="0.25">
      <c r="CP169" s="109"/>
    </row>
    <row r="170" spans="94:94" ht="15" customHeight="1" x14ac:dyDescent="0.25">
      <c r="CP170" s="109"/>
    </row>
    <row r="171" spans="94:94" ht="15" customHeight="1" x14ac:dyDescent="0.25">
      <c r="CP171" s="109"/>
    </row>
    <row r="172" spans="94:94" ht="15" customHeight="1" x14ac:dyDescent="0.25">
      <c r="CP172" s="109"/>
    </row>
    <row r="173" spans="94:94" ht="15" customHeight="1" x14ac:dyDescent="0.25">
      <c r="CP173" s="109"/>
    </row>
    <row r="174" spans="94:94" ht="15" customHeight="1" x14ac:dyDescent="0.25">
      <c r="CP174" s="109"/>
    </row>
    <row r="175" spans="94:94" ht="15" customHeight="1" x14ac:dyDescent="0.25">
      <c r="CP175" s="26"/>
    </row>
  </sheetData>
  <sheetProtection algorithmName="SHA-512" hashValue="tEzk8RMyK4AQhd0ga+2bryk50nmu6tnUIrXQb9KDpbZz+deevB0UeltOosViLdNhXgUadlf2Lfn2zT+NOAaoUQ==" saltValue="lD9sY3aKHvTQfQj77phBHw==" spinCount="100000" sheet="1" sort="0"/>
  <mergeCells count="16">
    <mergeCell ref="CS27:CS28"/>
    <mergeCell ref="CU27:CU28"/>
    <mergeCell ref="BY26:CI26"/>
    <mergeCell ref="C9:D9"/>
    <mergeCell ref="C10:D10"/>
    <mergeCell ref="C11:D11"/>
    <mergeCell ref="C12:D12"/>
    <mergeCell ref="C13:D13"/>
    <mergeCell ref="BG26:BL26"/>
    <mergeCell ref="BN26:BR26"/>
    <mergeCell ref="C8:D8"/>
    <mergeCell ref="C3:D3"/>
    <mergeCell ref="C4:D4"/>
    <mergeCell ref="C5:D5"/>
    <mergeCell ref="C6:D6"/>
    <mergeCell ref="C7:D7"/>
  </mergeCells>
  <conditionalFormatting sqref="M29:M54">
    <cfRule type="containsBlanks" dxfId="80" priority="25">
      <formula>LEN(TRIM(M29))=0</formula>
    </cfRule>
  </conditionalFormatting>
  <conditionalFormatting sqref="T29:T54">
    <cfRule type="expression" dxfId="79" priority="26">
      <formula>"Wenn+$V$26="""""</formula>
    </cfRule>
    <cfRule type="expression" dxfId="78" priority="27">
      <formula>"Wenn+$V$26="""""</formula>
    </cfRule>
  </conditionalFormatting>
  <conditionalFormatting sqref="W29:W54">
    <cfRule type="expression" dxfId="77" priority="23">
      <formula>"Wenn+$V$26="""""</formula>
    </cfRule>
    <cfRule type="expression" dxfId="76" priority="24">
      <formula>"Wenn+$V$26="""""</formula>
    </cfRule>
  </conditionalFormatting>
  <conditionalFormatting sqref="Z29:Z54">
    <cfRule type="expression" dxfId="75" priority="21">
      <formula>"Wenn+$V$26="""""</formula>
    </cfRule>
    <cfRule type="expression" dxfId="74" priority="22">
      <formula>"Wenn+$V$26="""""</formula>
    </cfRule>
  </conditionalFormatting>
  <conditionalFormatting sqref="AC29:AC54">
    <cfRule type="expression" dxfId="73" priority="19">
      <formula>"Wenn+$V$26="""""</formula>
    </cfRule>
    <cfRule type="expression" dxfId="72" priority="20">
      <formula>"Wenn+$V$26="""""</formula>
    </cfRule>
  </conditionalFormatting>
  <conditionalFormatting sqref="AF29:AF54">
    <cfRule type="expression" dxfId="71" priority="17">
      <formula>"Wenn+$V$26="""""</formula>
    </cfRule>
    <cfRule type="expression" dxfId="70" priority="18">
      <formula>"Wenn+$V$26="""""</formula>
    </cfRule>
  </conditionalFormatting>
  <conditionalFormatting sqref="AI29:AI54">
    <cfRule type="expression" dxfId="69" priority="15">
      <formula>"Wenn+$V$26="""""</formula>
    </cfRule>
    <cfRule type="expression" dxfId="68" priority="16">
      <formula>"Wenn+$V$26="""""</formula>
    </cfRule>
  </conditionalFormatting>
  <conditionalFormatting sqref="AL29:AL54">
    <cfRule type="expression" dxfId="67" priority="13">
      <formula>"Wenn+$V$26="""""</formula>
    </cfRule>
    <cfRule type="expression" dxfId="66" priority="14">
      <formula>"Wenn+$V$26="""""</formula>
    </cfRule>
  </conditionalFormatting>
  <conditionalFormatting sqref="AO29:AO54">
    <cfRule type="expression" dxfId="65" priority="11">
      <formula>"Wenn+$V$26="""""</formula>
    </cfRule>
    <cfRule type="expression" dxfId="64" priority="12">
      <formula>"Wenn+$V$26="""""</formula>
    </cfRule>
  </conditionalFormatting>
  <conditionalFormatting sqref="AR29:AR54">
    <cfRule type="expression" dxfId="63" priority="9">
      <formula>"Wenn+$V$26="""""</formula>
    </cfRule>
    <cfRule type="expression" dxfId="62" priority="10">
      <formula>"Wenn+$V$26="""""</formula>
    </cfRule>
  </conditionalFormatting>
  <conditionalFormatting sqref="AU29:AU54">
    <cfRule type="expression" dxfId="61" priority="7">
      <formula>"Wenn+$V$26="""""</formula>
    </cfRule>
    <cfRule type="expression" dxfId="60" priority="8">
      <formula>"Wenn+$V$26="""""</formula>
    </cfRule>
  </conditionalFormatting>
  <conditionalFormatting sqref="AX29:AX54">
    <cfRule type="expression" dxfId="59" priority="5">
      <formula>"Wenn+$V$26="""""</formula>
    </cfRule>
    <cfRule type="expression" dxfId="58" priority="6">
      <formula>"Wenn+$V$26="""""</formula>
    </cfRule>
  </conditionalFormatting>
  <conditionalFormatting sqref="BA29:BA54">
    <cfRule type="expression" dxfId="57" priority="3">
      <formula>"Wenn+$V$26="""""</formula>
    </cfRule>
    <cfRule type="expression" dxfId="56" priority="4">
      <formula>"Wenn+$V$26="""""</formula>
    </cfRule>
  </conditionalFormatting>
  <conditionalFormatting sqref="CK21:CK22">
    <cfRule type="cellIs" dxfId="55" priority="1" operator="equal">
      <formula>1</formula>
    </cfRule>
  </conditionalFormatting>
  <dataValidations count="1">
    <dataValidation type="list" allowBlank="1" showInputMessage="1" showErrorMessage="1" sqref="P2" xr:uid="{95B5EAC2-0833-42C5-A56B-65967ABCED15}">
      <formula1>INDIRECT("Tab_"&amp;#REF!&amp;"25")</formula1>
    </dataValidation>
  </dataValidations>
  <pageMargins left="0.7" right="0.7" top="0.78740157499999996" bottom="0.78740157499999996" header="0.3" footer="0.3"/>
  <pageSetup paperSize="9"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5CAB003C-8505-4C92-9341-2A20F99B6DF9}">
          <x14:formula1>
            <xm:f>Tariftabellen_Listen!$AG$4:$AG$7</xm:f>
          </x14:formula1>
          <xm:sqref>B55:D55</xm:sqref>
        </x14:dataValidation>
        <x14:dataValidation type="list" allowBlank="1" showInputMessage="1" showErrorMessage="1" xr:uid="{8EF0FFFC-4569-4511-8575-94F10BE55EDD}">
          <x14:formula1>
            <xm:f>INDIRECT(Stammdatenblatt!$D$6)</xm:f>
          </x14:formula1>
          <xm:sqref>E19 F18</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55244-E684-4770-8577-63550448AF64}">
  <sheetPr codeName="Tabelle9">
    <tabColor rgb="FFFFFF00"/>
  </sheetPr>
  <dimension ref="A1:CU175"/>
  <sheetViews>
    <sheetView showGridLines="0" zoomScale="85" zoomScaleNormal="85" workbookViewId="0"/>
  </sheetViews>
  <sheetFormatPr baseColWidth="10" defaultColWidth="11.42578125" defaultRowHeight="15" customHeight="1" x14ac:dyDescent="0.25"/>
  <cols>
    <col min="1" max="1" width="3.28515625" style="22" customWidth="1"/>
    <col min="2" max="2" width="40.7109375" style="22" customWidth="1"/>
    <col min="3" max="3" width="19.7109375" style="22" customWidth="1"/>
    <col min="4" max="4" width="18.28515625" style="22" customWidth="1"/>
    <col min="5" max="5" width="21.42578125" style="22" customWidth="1"/>
    <col min="6" max="6" width="33.42578125" style="22" customWidth="1"/>
    <col min="7" max="7" width="17.42578125" style="24" customWidth="1"/>
    <col min="8" max="8" width="16.28515625" style="24" customWidth="1"/>
    <col min="9" max="9" width="14" style="24" customWidth="1"/>
    <col min="10" max="10" width="16.5703125" style="24" customWidth="1"/>
    <col min="11" max="11" width="15.42578125" style="22" customWidth="1"/>
    <col min="12" max="12" width="15" style="24" customWidth="1"/>
    <col min="13" max="13" width="16.7109375" style="22" customWidth="1"/>
    <col min="14" max="14" width="15" style="22" customWidth="1"/>
    <col min="15" max="15" width="18.140625" style="22" customWidth="1"/>
    <col min="16" max="16" width="17" style="22" customWidth="1"/>
    <col min="17" max="17" width="18" style="22" customWidth="1"/>
    <col min="18" max="18" width="16.42578125" style="22" customWidth="1"/>
    <col min="19" max="19" width="14.7109375" style="22" customWidth="1"/>
    <col min="20" max="20" width="20.42578125" style="22" customWidth="1"/>
    <col min="21" max="21" width="16.42578125" style="22" customWidth="1"/>
    <col min="22" max="22" width="16.85546875" style="22" customWidth="1"/>
    <col min="23" max="23" width="20.42578125" style="22" customWidth="1"/>
    <col min="24" max="24" width="16.42578125" style="22" customWidth="1"/>
    <col min="25" max="25" width="18.85546875" style="22" customWidth="1"/>
    <col min="26" max="26" width="20.42578125" style="22" customWidth="1"/>
    <col min="27" max="27" width="16.42578125" style="22" customWidth="1"/>
    <col min="28" max="28" width="18.85546875" style="22" customWidth="1"/>
    <col min="29" max="29" width="20.42578125" style="22" customWidth="1"/>
    <col min="30" max="30" width="16.42578125" style="22" customWidth="1"/>
    <col min="31" max="31" width="18.85546875" style="22" customWidth="1"/>
    <col min="32" max="32" width="20.42578125" style="22" customWidth="1"/>
    <col min="33" max="33" width="16.42578125" style="22" customWidth="1"/>
    <col min="34" max="34" width="18.85546875" style="22" customWidth="1"/>
    <col min="35" max="35" width="20.42578125" style="22" customWidth="1"/>
    <col min="36" max="36" width="16.42578125" style="22" customWidth="1"/>
    <col min="37" max="37" width="18.85546875" style="22" customWidth="1"/>
    <col min="38" max="38" width="20.42578125" style="22" customWidth="1"/>
    <col min="39" max="39" width="16.42578125" style="22" customWidth="1"/>
    <col min="40" max="40" width="18.85546875" style="22" customWidth="1"/>
    <col min="41" max="41" width="20.42578125" style="22" customWidth="1"/>
    <col min="42" max="42" width="16.42578125" style="22" customWidth="1"/>
    <col min="43" max="43" width="18.85546875" style="22" customWidth="1"/>
    <col min="44" max="44" width="20.42578125" style="22" customWidth="1"/>
    <col min="45" max="45" width="16.42578125" style="22" customWidth="1"/>
    <col min="46" max="46" width="18.85546875" style="22" customWidth="1"/>
    <col min="47" max="47" width="20.42578125" style="22" customWidth="1"/>
    <col min="48" max="48" width="16.42578125" style="22" customWidth="1"/>
    <col min="49" max="49" width="18.85546875" style="22" customWidth="1"/>
    <col min="50" max="50" width="20.42578125" style="22" customWidth="1"/>
    <col min="51" max="51" width="16.42578125" style="22" customWidth="1"/>
    <col min="52" max="52" width="18.85546875" style="22" customWidth="1"/>
    <col min="53" max="53" width="20.42578125" style="22" customWidth="1"/>
    <col min="54" max="54" width="12.42578125" style="22" customWidth="1"/>
    <col min="55" max="55" width="18.85546875" style="22" customWidth="1"/>
    <col min="56" max="56" width="17" style="22" customWidth="1"/>
    <col min="57" max="57" width="14.42578125" style="22" customWidth="1"/>
    <col min="58" max="58" width="2" style="22" customWidth="1"/>
    <col min="59" max="59" width="14.140625" style="22" customWidth="1"/>
    <col min="60" max="60" width="13.85546875" style="22" customWidth="1"/>
    <col min="61" max="61" width="16" style="22" customWidth="1"/>
    <col min="62" max="64" width="14.140625" style="22" customWidth="1"/>
    <col min="65" max="65" width="1.140625" customWidth="1"/>
    <col min="66" max="66" width="13.85546875" style="22" customWidth="1"/>
    <col min="67" max="68" width="14" style="22" customWidth="1"/>
    <col min="69" max="69" width="14.28515625" style="22" customWidth="1"/>
    <col min="70" max="70" width="14.85546875" style="22" customWidth="1"/>
    <col min="71" max="71" width="11.42578125" style="22" customWidth="1"/>
    <col min="72" max="72" width="12.5703125" style="22" customWidth="1"/>
    <col min="73" max="73" width="11.5703125" style="22" bestFit="1" customWidth="1"/>
    <col min="74" max="74" width="16.85546875" style="862" customWidth="1"/>
    <col min="75" max="75" width="12.42578125" style="22" customWidth="1"/>
    <col min="76" max="76" width="2" style="22" customWidth="1"/>
    <col min="77" max="77" width="14.140625" style="22" customWidth="1"/>
    <col min="78" max="78" width="11.5703125" style="22" customWidth="1"/>
    <col min="79" max="79" width="13.7109375" style="22" bestFit="1" customWidth="1"/>
    <col min="80" max="80" width="13.7109375" style="22" customWidth="1"/>
    <col min="81" max="81" width="14" style="22" customWidth="1"/>
    <col min="82" max="83" width="13.7109375" style="22" customWidth="1"/>
    <col min="84" max="86" width="15.7109375" style="22" customWidth="1"/>
    <col min="87" max="87" width="46.42578125" style="22" customWidth="1"/>
    <col min="88" max="88" width="1.42578125" style="22" customWidth="1"/>
    <col min="89" max="89" width="15.28515625" style="22" customWidth="1"/>
    <col min="90" max="90" width="1" style="22" customWidth="1"/>
    <col min="91" max="91" width="17.42578125" style="22" customWidth="1"/>
    <col min="92" max="92" width="1" style="22" customWidth="1"/>
    <col min="93" max="93" width="17.42578125" style="22" customWidth="1"/>
    <col min="94" max="94" width="1" style="22" customWidth="1"/>
    <col min="95" max="95" width="17.7109375" style="22" bestFit="1" customWidth="1"/>
    <col min="96" max="96" width="1" style="22" customWidth="1"/>
    <col min="97" max="97" width="43" style="26" customWidth="1"/>
    <col min="98" max="98" width="1" style="22" customWidth="1"/>
    <col min="99" max="99" width="41.7109375" style="22" customWidth="1"/>
    <col min="100" max="100" width="11.42578125" style="22" customWidth="1"/>
    <col min="101" max="101" width="16" style="22" customWidth="1"/>
    <col min="102" max="16384" width="11.42578125" style="22"/>
  </cols>
  <sheetData>
    <row r="1" spans="1:74" ht="24" x14ac:dyDescent="0.4">
      <c r="B1" s="426" t="s">
        <v>107</v>
      </c>
      <c r="C1" s="427"/>
      <c r="D1" s="23"/>
      <c r="E1" s="23"/>
      <c r="F1" s="23"/>
      <c r="M1" s="25"/>
      <c r="BV1" s="22"/>
    </row>
    <row r="2" spans="1:74" s="11" customFormat="1" ht="15.75" thickBot="1" x14ac:dyDescent="0.3">
      <c r="A2" s="9"/>
      <c r="B2" s="10"/>
      <c r="C2" s="10"/>
      <c r="D2" s="10"/>
      <c r="E2" s="10"/>
      <c r="F2" s="10"/>
      <c r="G2" s="9"/>
      <c r="H2" s="9"/>
      <c r="I2" s="9"/>
      <c r="J2" s="9"/>
      <c r="K2" s="9"/>
      <c r="L2" s="9"/>
      <c r="N2" s="9"/>
      <c r="O2" s="9"/>
      <c r="P2" s="9"/>
      <c r="Q2" s="9"/>
      <c r="R2" s="9"/>
      <c r="S2" s="9"/>
      <c r="T2" s="9"/>
      <c r="U2" s="9"/>
      <c r="BM2"/>
    </row>
    <row r="3" spans="1:74" s="11" customFormat="1" ht="27.75" customHeight="1" x14ac:dyDescent="0.25">
      <c r="A3" s="9"/>
      <c r="B3" s="273" t="str">
        <f>Stammdatenblatt!$B3</f>
        <v>Name Leistungsträger</v>
      </c>
      <c r="C3" s="1199"/>
      <c r="D3" s="1200"/>
      <c r="E3" s="78"/>
      <c r="F3" s="78"/>
      <c r="G3" s="9"/>
      <c r="H3" s="9"/>
      <c r="I3" s="9"/>
      <c r="J3" s="9"/>
      <c r="K3" s="9"/>
      <c r="L3" s="9"/>
      <c r="M3" s="9"/>
      <c r="N3" s="9"/>
      <c r="O3" s="9"/>
      <c r="P3" s="9"/>
      <c r="Q3" s="9"/>
      <c r="R3" s="9"/>
      <c r="S3" s="9"/>
      <c r="T3" s="9"/>
      <c r="U3" s="9"/>
      <c r="BM3"/>
    </row>
    <row r="4" spans="1:74" s="11" customFormat="1" ht="27.75" customHeight="1" x14ac:dyDescent="0.25">
      <c r="A4" s="9"/>
      <c r="B4" s="274" t="str">
        <f>Stammdatenblatt!$B4</f>
        <v>Name/ Anschrift des Leistungserbringers</v>
      </c>
      <c r="C4" s="1201"/>
      <c r="D4" s="1202"/>
      <c r="E4" s="78"/>
      <c r="F4" s="78"/>
      <c r="G4" s="9"/>
      <c r="H4" s="9"/>
      <c r="I4" s="9"/>
      <c r="J4" s="9"/>
      <c r="K4" s="9"/>
      <c r="L4" s="9"/>
      <c r="M4" s="9"/>
      <c r="N4" s="9"/>
      <c r="O4" s="9"/>
      <c r="P4" s="9"/>
      <c r="Q4" s="9"/>
      <c r="R4" s="9"/>
      <c r="S4" s="9"/>
      <c r="T4" s="9"/>
      <c r="U4" s="9"/>
      <c r="BM4"/>
    </row>
    <row r="5" spans="1:74" s="11" customFormat="1" ht="27.75" customHeight="1" x14ac:dyDescent="0.25">
      <c r="A5" s="9"/>
      <c r="B5" s="274" t="str">
        <f>Stammdatenblatt!$B5</f>
        <v>Name/ Anschrift der Einrichtung</v>
      </c>
      <c r="C5" s="1193"/>
      <c r="D5" s="1194"/>
      <c r="E5" s="79"/>
      <c r="F5" s="79"/>
      <c r="G5" s="9"/>
      <c r="H5" s="9"/>
      <c r="I5" s="9"/>
      <c r="J5" s="9"/>
      <c r="K5" s="9"/>
      <c r="L5" s="9"/>
      <c r="M5" s="9"/>
      <c r="N5" s="9"/>
      <c r="O5" s="9"/>
      <c r="P5" s="9"/>
      <c r="Q5" s="9"/>
      <c r="R5" s="9"/>
      <c r="S5" s="9"/>
      <c r="T5" s="9"/>
      <c r="U5" s="9"/>
      <c r="BM5"/>
    </row>
    <row r="6" spans="1:74" s="11" customFormat="1" ht="16.5" customHeight="1" x14ac:dyDescent="0.25">
      <c r="A6" s="9"/>
      <c r="B6" s="274" t="str">
        <f>Stammdatenblatt!$B6</f>
        <v>Tarif</v>
      </c>
      <c r="C6" s="1203"/>
      <c r="D6" s="1204"/>
      <c r="E6" s="80"/>
      <c r="F6" s="80"/>
      <c r="G6" s="9"/>
      <c r="H6" s="9"/>
      <c r="I6" s="9"/>
      <c r="J6" s="9"/>
      <c r="K6" s="9"/>
      <c r="L6" s="9"/>
      <c r="M6" s="9"/>
      <c r="N6" s="9"/>
      <c r="O6" s="9"/>
      <c r="P6" s="9"/>
      <c r="Q6" s="9"/>
      <c r="R6" s="9"/>
      <c r="S6" s="9"/>
      <c r="T6" s="9"/>
      <c r="U6" s="9"/>
      <c r="BM6"/>
    </row>
    <row r="7" spans="1:74" s="11" customFormat="1" ht="25.5" customHeight="1" x14ac:dyDescent="0.25">
      <c r="A7" s="9"/>
      <c r="B7" s="274" t="str">
        <f>Stammdatenblatt!$B7</f>
        <v>Rechtskreis</v>
      </c>
      <c r="C7" s="1193"/>
      <c r="D7" s="1194"/>
      <c r="E7" s="79"/>
      <c r="F7" s="79"/>
      <c r="G7" s="9"/>
      <c r="H7" s="9"/>
      <c r="I7" s="9"/>
      <c r="J7" s="9"/>
      <c r="K7" s="9"/>
      <c r="L7" s="9"/>
      <c r="M7" s="9"/>
      <c r="N7" s="9"/>
      <c r="O7" s="9"/>
      <c r="P7" s="9"/>
      <c r="Q7" s="9"/>
      <c r="R7" s="9"/>
      <c r="S7" s="9"/>
      <c r="T7" s="9"/>
      <c r="U7" s="9"/>
      <c r="BM7"/>
    </row>
    <row r="8" spans="1:74" s="11" customFormat="1" x14ac:dyDescent="0.25">
      <c r="A8" s="9"/>
      <c r="B8" s="275" t="str">
        <f>Stammdatenblatt!$B8</f>
        <v>Leistungen gemäß §§</v>
      </c>
      <c r="C8" s="1193"/>
      <c r="D8" s="1194"/>
      <c r="E8" s="79"/>
      <c r="F8" s="79"/>
      <c r="G8" s="9"/>
      <c r="H8" s="9"/>
      <c r="I8" s="9"/>
      <c r="M8" s="9"/>
      <c r="N8" s="8"/>
      <c r="O8" s="9"/>
      <c r="P8" s="9"/>
      <c r="Q8" s="9"/>
      <c r="R8" s="9"/>
      <c r="S8" s="9"/>
      <c r="T8" s="9"/>
      <c r="U8" s="9"/>
      <c r="X8" s="27"/>
      <c r="BM8"/>
    </row>
    <row r="9" spans="1:74" s="11" customFormat="1" x14ac:dyDescent="0.25">
      <c r="A9" s="9"/>
      <c r="B9" s="274" t="str">
        <f>Stammdatenblatt!$B9</f>
        <v>Maßnahme</v>
      </c>
      <c r="C9" s="1193"/>
      <c r="D9" s="1194"/>
      <c r="E9" s="79"/>
      <c r="F9" s="79"/>
      <c r="G9" s="9"/>
      <c r="H9" s="9"/>
      <c r="I9" s="9"/>
      <c r="J9" s="9"/>
      <c r="K9" s="9"/>
      <c r="L9" s="9"/>
      <c r="M9" s="9"/>
      <c r="N9" s="8"/>
      <c r="O9" s="9"/>
      <c r="P9" s="9"/>
      <c r="Q9" s="9"/>
      <c r="R9" s="9"/>
      <c r="S9" s="9"/>
      <c r="T9" s="9"/>
      <c r="U9" s="9"/>
      <c r="BM9"/>
    </row>
    <row r="10" spans="1:74" s="11" customFormat="1" x14ac:dyDescent="0.25">
      <c r="A10" s="9"/>
      <c r="B10" s="275" t="str">
        <f>Stammdatenblatt!$B10</f>
        <v>Ort der Leistung</v>
      </c>
      <c r="C10" s="1193"/>
      <c r="D10" s="1194"/>
      <c r="E10" s="79"/>
      <c r="F10" s="79"/>
      <c r="G10" s="9"/>
      <c r="H10" s="9"/>
      <c r="I10" s="9"/>
      <c r="J10" s="9"/>
      <c r="K10" s="9"/>
      <c r="L10" s="9"/>
      <c r="M10" s="9"/>
      <c r="N10" s="8"/>
      <c r="O10" s="9"/>
      <c r="P10" s="9"/>
      <c r="Q10" s="9"/>
      <c r="R10" s="9"/>
      <c r="S10" s="9"/>
      <c r="T10" s="9"/>
      <c r="U10" s="9"/>
      <c r="BM10"/>
    </row>
    <row r="11" spans="1:74" s="8" customFormat="1" x14ac:dyDescent="0.25">
      <c r="A11" s="9"/>
      <c r="B11" s="275" t="str">
        <f>Stammdatenblatt!$B11</f>
        <v>Aktenzeichen (falls vorhanden)</v>
      </c>
      <c r="C11" s="1193"/>
      <c r="D11" s="1194"/>
      <c r="E11" s="79"/>
      <c r="F11" s="79"/>
      <c r="G11" s="9"/>
      <c r="H11" s="9"/>
      <c r="I11" s="9"/>
      <c r="J11" s="9"/>
      <c r="K11" s="28"/>
      <c r="L11" s="9"/>
      <c r="M11" s="9"/>
      <c r="N11" s="9"/>
      <c r="O11" s="9"/>
      <c r="P11" s="9"/>
      <c r="Q11" s="9"/>
      <c r="R11" s="9"/>
      <c r="S11" s="9"/>
      <c r="T11" s="9"/>
      <c r="U11" s="9"/>
      <c r="BM11"/>
    </row>
    <row r="12" spans="1:74" s="8" customFormat="1" x14ac:dyDescent="0.25">
      <c r="A12" s="7"/>
      <c r="B12" s="276" t="str">
        <f>Stammdatenblatt!$B12</f>
        <v>Vereinbarungszeitraum ab MM/JJJJ</v>
      </c>
      <c r="C12" s="1195"/>
      <c r="D12" s="1196"/>
      <c r="E12" s="79"/>
      <c r="F12" s="79"/>
      <c r="G12" s="9"/>
      <c r="H12" s="9"/>
      <c r="I12" s="9"/>
      <c r="J12" s="9"/>
      <c r="K12" s="9"/>
      <c r="M12" s="9"/>
      <c r="N12" s="9"/>
      <c r="O12" s="9"/>
      <c r="P12" s="9"/>
      <c r="Q12" s="9"/>
      <c r="R12" s="9"/>
      <c r="S12" s="7"/>
      <c r="T12" s="7"/>
      <c r="U12" s="7"/>
      <c r="BM12"/>
    </row>
    <row r="13" spans="1:74" s="8" customFormat="1" ht="15.75" thickBot="1" x14ac:dyDescent="0.3">
      <c r="A13" s="7"/>
      <c r="B13" s="277" t="str">
        <f>Stammdatenblatt!$B13</f>
        <v>Stand des Datenblattes TT/MM/JJJJ</v>
      </c>
      <c r="C13" s="1197"/>
      <c r="D13" s="1198"/>
      <c r="E13" s="81"/>
      <c r="F13" s="81"/>
      <c r="G13" s="9"/>
      <c r="H13" s="9"/>
      <c r="I13" s="9"/>
      <c r="J13" s="9"/>
      <c r="K13" s="9"/>
      <c r="L13" s="9"/>
      <c r="M13" s="9"/>
      <c r="N13" s="9"/>
      <c r="O13" s="9"/>
      <c r="P13" s="9"/>
      <c r="Q13" s="9"/>
      <c r="R13" s="9"/>
      <c r="S13" s="7"/>
      <c r="T13" s="7"/>
      <c r="U13" s="7"/>
      <c r="BM13"/>
    </row>
    <row r="14" spans="1:74" s="8" customFormat="1" x14ac:dyDescent="0.25">
      <c r="A14" s="7"/>
      <c r="B14" s="9"/>
      <c r="C14" s="9"/>
      <c r="D14" s="7"/>
      <c r="E14" s="7"/>
      <c r="F14" s="7"/>
      <c r="G14" s="9"/>
      <c r="H14" s="9"/>
      <c r="I14" s="9"/>
      <c r="J14" s="9"/>
      <c r="K14" s="9"/>
      <c r="L14" s="9"/>
      <c r="M14" s="9"/>
      <c r="N14" s="9"/>
      <c r="Q14" s="9"/>
      <c r="R14" s="9"/>
      <c r="S14" s="9"/>
      <c r="T14" s="9"/>
      <c r="U14" s="9"/>
      <c r="V14" s="9"/>
      <c r="W14" s="9"/>
      <c r="X14" s="9"/>
      <c r="Y14" s="9"/>
      <c r="BM14"/>
    </row>
    <row r="15" spans="1:74" s="8" customFormat="1" x14ac:dyDescent="0.25">
      <c r="A15" s="7"/>
      <c r="B15" s="9"/>
      <c r="C15" s="9"/>
      <c r="D15" s="7"/>
      <c r="E15" s="7"/>
      <c r="F15" s="7"/>
      <c r="G15" s="9"/>
      <c r="H15" s="9"/>
      <c r="I15" s="9"/>
      <c r="J15" s="9"/>
      <c r="K15" s="9"/>
      <c r="L15" s="9"/>
      <c r="M15" s="9"/>
      <c r="N15" s="9"/>
      <c r="Q15" s="9"/>
      <c r="R15" s="9"/>
      <c r="S15" s="9"/>
      <c r="T15" s="9"/>
      <c r="U15" s="9"/>
      <c r="V15" s="9"/>
      <c r="W15" s="9"/>
      <c r="X15" s="9"/>
      <c r="Y15" s="9"/>
      <c r="BM15"/>
    </row>
    <row r="16" spans="1:74" s="8" customFormat="1" x14ac:dyDescent="0.25">
      <c r="A16" s="7"/>
      <c r="B16" s="9"/>
      <c r="C16" s="9"/>
      <c r="D16" s="7"/>
      <c r="E16" s="7"/>
      <c r="F16" s="7"/>
      <c r="G16" s="9"/>
      <c r="H16" s="9"/>
      <c r="I16" s="9"/>
      <c r="J16" s="9"/>
      <c r="K16" s="9"/>
      <c r="L16" s="9"/>
      <c r="M16" s="9"/>
      <c r="N16" s="9"/>
      <c r="Q16" s="9"/>
      <c r="R16" s="9"/>
      <c r="S16" s="9"/>
      <c r="T16" s="9"/>
      <c r="U16" s="9"/>
      <c r="V16" s="9"/>
      <c r="W16" s="9"/>
      <c r="X16" s="9"/>
      <c r="Y16" s="9"/>
      <c r="BM16"/>
    </row>
    <row r="17" spans="1:99" s="8" customFormat="1" x14ac:dyDescent="0.25">
      <c r="A17" s="7"/>
      <c r="B17" s="9"/>
      <c r="C17" s="9"/>
      <c r="D17" s="7"/>
      <c r="E17" s="7"/>
      <c r="F17" s="7"/>
      <c r="G17" s="9"/>
      <c r="H17" s="9"/>
      <c r="I17" s="9"/>
      <c r="J17" s="9"/>
      <c r="K17" s="9"/>
      <c r="L17" s="9"/>
      <c r="M17" s="9"/>
      <c r="N17" s="9"/>
      <c r="Q17" s="9"/>
      <c r="R17" s="9"/>
      <c r="S17" s="9"/>
      <c r="T17" s="9"/>
      <c r="U17" s="9"/>
      <c r="V17" s="9"/>
      <c r="W17" s="9"/>
      <c r="X17" s="9"/>
      <c r="Y17" s="9"/>
      <c r="BM17"/>
    </row>
    <row r="18" spans="1:99" s="8" customFormat="1" ht="27" customHeight="1" x14ac:dyDescent="0.25">
      <c r="A18" s="7"/>
      <c r="B18" s="177" t="s">
        <v>108</v>
      </c>
      <c r="C18" s="640"/>
      <c r="D18" s="90"/>
      <c r="E18" s="91"/>
      <c r="F18" s="91"/>
      <c r="G18" s="7"/>
      <c r="H18" s="7"/>
      <c r="I18" s="7"/>
      <c r="J18" s="9"/>
      <c r="K18" s="9"/>
      <c r="L18" s="9"/>
      <c r="M18" s="9"/>
      <c r="N18" s="9"/>
      <c r="O18" s="9"/>
      <c r="P18" s="9"/>
      <c r="Q18" s="9"/>
      <c r="R18" s="9"/>
      <c r="S18" s="7"/>
      <c r="T18" s="7"/>
      <c r="U18" s="7"/>
      <c r="BM18"/>
    </row>
    <row r="19" spans="1:99" s="8" customFormat="1" ht="15" customHeight="1" thickBot="1" x14ac:dyDescent="0.3">
      <c r="A19" s="7"/>
      <c r="E19" s="7"/>
      <c r="G19" s="9"/>
      <c r="H19" s="9"/>
      <c r="I19" s="9"/>
      <c r="J19" s="9"/>
      <c r="K19" s="9"/>
      <c r="L19" s="9"/>
      <c r="M19" s="9"/>
      <c r="N19" s="9"/>
      <c r="O19" s="9"/>
      <c r="P19" s="9"/>
      <c r="Q19" s="9"/>
      <c r="R19" s="9"/>
      <c r="S19" s="7"/>
      <c r="T19" s="7"/>
      <c r="U19" s="7"/>
      <c r="AE19" s="22"/>
      <c r="BM19"/>
    </row>
    <row r="20" spans="1:99" s="8" customFormat="1" ht="45.75" thickBot="1" x14ac:dyDescent="0.3">
      <c r="A20" s="7"/>
      <c r="B20" s="176" t="s">
        <v>29</v>
      </c>
      <c r="C20" s="223"/>
      <c r="D20" s="261" t="s">
        <v>109</v>
      </c>
      <c r="E20" s="224" t="s">
        <v>110</v>
      </c>
      <c r="F20" s="225" t="s">
        <v>221</v>
      </c>
      <c r="G20" s="226" t="s">
        <v>234</v>
      </c>
      <c r="H20" s="260" t="s">
        <v>222</v>
      </c>
      <c r="I20" s="225" t="s">
        <v>235</v>
      </c>
      <c r="K20" s="479" t="s">
        <v>115</v>
      </c>
      <c r="L20" s="480" t="s">
        <v>116</v>
      </c>
      <c r="M20" s="9"/>
      <c r="N20" s="479" t="s">
        <v>117</v>
      </c>
      <c r="O20" s="480" t="s">
        <v>118</v>
      </c>
      <c r="P20" s="9"/>
      <c r="Q20" s="9"/>
      <c r="R20" s="7"/>
      <c r="AB20" s="22"/>
      <c r="BM20"/>
      <c r="CD20" s="93"/>
      <c r="CE20" s="93"/>
      <c r="CF20" s="93"/>
      <c r="CG20" s="9"/>
      <c r="CI20" s="289" t="s">
        <v>119</v>
      </c>
      <c r="CJ20" s="290"/>
      <c r="CK20" s="291"/>
    </row>
    <row r="21" spans="1:99" ht="54.75" thickBot="1" x14ac:dyDescent="0.3">
      <c r="C21" s="219" t="s">
        <v>23</v>
      </c>
      <c r="D21" s="329"/>
      <c r="E21" s="220"/>
      <c r="F21" s="221"/>
      <c r="G21" s="222"/>
      <c r="H21" s="312"/>
      <c r="I21" s="313"/>
      <c r="J21" s="22"/>
      <c r="K21" s="312"/>
      <c r="L21" s="313"/>
      <c r="M21" s="28"/>
      <c r="N21" s="312"/>
      <c r="O21" s="313"/>
      <c r="Q21" s="9"/>
      <c r="V21" s="89"/>
      <c r="BV21" s="22"/>
      <c r="CI21" s="292" t="s">
        <v>103</v>
      </c>
      <c r="CJ21" s="93"/>
      <c r="CK21" s="648"/>
      <c r="CQ21" s="89"/>
      <c r="CS21" s="22"/>
    </row>
    <row r="22" spans="1:99" x14ac:dyDescent="0.25">
      <c r="B22" s="8"/>
      <c r="C22" s="217"/>
      <c r="D22" s="329"/>
      <c r="E22" s="220"/>
      <c r="F22" s="221"/>
      <c r="G22" s="222"/>
      <c r="H22" s="314"/>
      <c r="I22" s="222"/>
      <c r="J22" s="22"/>
      <c r="K22" s="483"/>
      <c r="L22" s="484"/>
      <c r="M22" s="9"/>
      <c r="N22" s="483"/>
      <c r="O22" s="484"/>
      <c r="Q22" s="9"/>
      <c r="V22" s="89"/>
      <c r="BV22" s="22"/>
      <c r="CI22" s="293" t="s">
        <v>104</v>
      </c>
      <c r="CJ22" s="294"/>
      <c r="CK22" s="649"/>
      <c r="CL22" s="26"/>
      <c r="CM22" s="26"/>
      <c r="CO22" s="476"/>
      <c r="CQ22" s="476"/>
      <c r="CS22" s="477"/>
    </row>
    <row r="23" spans="1:99" x14ac:dyDescent="0.25">
      <c r="B23" s="8"/>
      <c r="C23" s="217"/>
      <c r="D23" s="329"/>
      <c r="E23" s="220"/>
      <c r="F23" s="221"/>
      <c r="G23" s="222"/>
      <c r="H23" s="314"/>
      <c r="I23" s="222"/>
      <c r="J23" s="22"/>
      <c r="K23" s="483"/>
      <c r="L23" s="484"/>
      <c r="M23" s="28"/>
      <c r="N23" s="483"/>
      <c r="O23" s="484"/>
      <c r="Q23" s="9"/>
      <c r="V23" s="89"/>
      <c r="BJ23" s="31"/>
      <c r="BK23" s="31"/>
      <c r="BL23" s="31"/>
      <c r="BN23" s="31"/>
      <c r="BV23" s="22"/>
      <c r="CI23" s="295" t="s">
        <v>123</v>
      </c>
      <c r="CJ23" s="296"/>
      <c r="CK23" s="650"/>
      <c r="CL23" s="26"/>
      <c r="CM23" s="272"/>
      <c r="CO23" s="272"/>
      <c r="CQ23" s="768"/>
    </row>
    <row r="24" spans="1:99" ht="15.75" thickBot="1" x14ac:dyDescent="0.3">
      <c r="B24" s="8"/>
      <c r="C24" s="218"/>
      <c r="D24" s="329"/>
      <c r="E24" s="220"/>
      <c r="F24" s="221"/>
      <c r="G24" s="222"/>
      <c r="H24" s="315"/>
      <c r="I24" s="316"/>
      <c r="J24" s="22"/>
      <c r="K24" s="485"/>
      <c r="L24" s="486"/>
      <c r="M24" s="9"/>
      <c r="N24" s="485"/>
      <c r="O24" s="486"/>
      <c r="Q24" s="9"/>
      <c r="V24" s="89"/>
      <c r="BV24" s="22"/>
      <c r="CI24" s="297" t="s">
        <v>125</v>
      </c>
      <c r="CJ24" s="93"/>
      <c r="CK24" s="283"/>
      <c r="CL24" s="26"/>
      <c r="CM24" s="26"/>
      <c r="CO24" s="475"/>
      <c r="CQ24" s="475"/>
    </row>
    <row r="25" spans="1:99" s="33" customFormat="1" ht="18.75" customHeight="1" thickBot="1" x14ac:dyDescent="0.3">
      <c r="C25" s="227" t="s">
        <v>100</v>
      </c>
      <c r="D25" s="330"/>
      <c r="E25" s="229"/>
      <c r="F25" s="230"/>
      <c r="G25" s="262"/>
      <c r="H25" s="263"/>
      <c r="I25" s="231"/>
      <c r="K25" s="481"/>
      <c r="L25" s="482"/>
      <c r="M25" s="232"/>
      <c r="N25" s="481"/>
      <c r="O25" s="482"/>
      <c r="Q25" s="9"/>
      <c r="S25" s="232"/>
      <c r="T25" s="232"/>
      <c r="BM25"/>
      <c r="CK25" s="233"/>
      <c r="CM25" s="233"/>
      <c r="CO25" s="233"/>
      <c r="CQ25" s="233"/>
    </row>
    <row r="26" spans="1:99" ht="15.75" customHeight="1" thickBot="1" x14ac:dyDescent="0.3">
      <c r="D26" s="8"/>
      <c r="E26" s="8"/>
      <c r="F26" s="8"/>
      <c r="J26" s="22"/>
      <c r="K26" s="24"/>
      <c r="L26" s="22"/>
      <c r="BG26" s="1228" t="s">
        <v>226</v>
      </c>
      <c r="BH26" s="1229"/>
      <c r="BI26" s="1229"/>
      <c r="BJ26" s="1229"/>
      <c r="BK26" s="1229"/>
      <c r="BL26" s="1230"/>
      <c r="BN26" s="1231" t="s">
        <v>227</v>
      </c>
      <c r="BO26" s="1232"/>
      <c r="BP26" s="1232"/>
      <c r="BQ26" s="1232"/>
      <c r="BR26" s="1233"/>
      <c r="BV26" s="22"/>
      <c r="BY26" s="1214" t="s">
        <v>128</v>
      </c>
      <c r="BZ26" s="1215"/>
      <c r="CA26" s="1215"/>
      <c r="CB26" s="1215"/>
      <c r="CC26" s="1215"/>
      <c r="CD26" s="1215"/>
      <c r="CE26" s="1215"/>
      <c r="CF26" s="1215"/>
      <c r="CG26" s="1215"/>
      <c r="CH26" s="1215"/>
      <c r="CI26" s="1215"/>
      <c r="CL26" s="26"/>
      <c r="CN26" s="26"/>
      <c r="CP26" s="26"/>
      <c r="CR26" s="26"/>
      <c r="CS26" s="22"/>
      <c r="CT26" s="26"/>
    </row>
    <row r="27" spans="1:99" s="29" customFormat="1" ht="54.75" thickBot="1" x14ac:dyDescent="0.3">
      <c r="B27" s="197" t="s">
        <v>23</v>
      </c>
      <c r="C27" s="197" t="s">
        <v>130</v>
      </c>
      <c r="D27" s="197" t="s">
        <v>131</v>
      </c>
      <c r="E27" s="197" t="s">
        <v>132</v>
      </c>
      <c r="F27" s="197" t="s">
        <v>133</v>
      </c>
      <c r="G27" s="197" t="s">
        <v>229</v>
      </c>
      <c r="H27" s="197" t="s">
        <v>135</v>
      </c>
      <c r="I27" s="197" t="s">
        <v>136</v>
      </c>
      <c r="J27" s="197" t="s">
        <v>137</v>
      </c>
      <c r="K27" s="197" t="s">
        <v>138</v>
      </c>
      <c r="L27" s="197" t="s">
        <v>139</v>
      </c>
      <c r="M27" s="197" t="s">
        <v>140</v>
      </c>
      <c r="N27" s="197"/>
      <c r="O27" s="197" t="s">
        <v>141</v>
      </c>
      <c r="P27" s="197"/>
      <c r="Q27" s="212" t="s">
        <v>142</v>
      </c>
      <c r="R27" s="213" t="s">
        <v>143</v>
      </c>
      <c r="S27" s="213" t="s">
        <v>144</v>
      </c>
      <c r="T27" s="212" t="s">
        <v>145</v>
      </c>
      <c r="U27" s="213" t="s">
        <v>143</v>
      </c>
      <c r="V27" s="213" t="s">
        <v>144</v>
      </c>
      <c r="W27" s="212" t="s">
        <v>145</v>
      </c>
      <c r="X27" s="213" t="s">
        <v>143</v>
      </c>
      <c r="Y27" s="213" t="s">
        <v>144</v>
      </c>
      <c r="Z27" s="212" t="s">
        <v>145</v>
      </c>
      <c r="AA27" s="213" t="s">
        <v>143</v>
      </c>
      <c r="AB27" s="213" t="s">
        <v>144</v>
      </c>
      <c r="AC27" s="212" t="s">
        <v>145</v>
      </c>
      <c r="AD27" s="213" t="s">
        <v>143</v>
      </c>
      <c r="AE27" s="213" t="s">
        <v>144</v>
      </c>
      <c r="AF27" s="212" t="s">
        <v>145</v>
      </c>
      <c r="AG27" s="213" t="s">
        <v>143</v>
      </c>
      <c r="AH27" s="213" t="s">
        <v>144</v>
      </c>
      <c r="AI27" s="212" t="s">
        <v>145</v>
      </c>
      <c r="AJ27" s="213" t="s">
        <v>143</v>
      </c>
      <c r="AK27" s="213" t="s">
        <v>144</v>
      </c>
      <c r="AL27" s="212" t="s">
        <v>145</v>
      </c>
      <c r="AM27" s="213" t="s">
        <v>143</v>
      </c>
      <c r="AN27" s="213" t="s">
        <v>144</v>
      </c>
      <c r="AO27" s="212" t="s">
        <v>145</v>
      </c>
      <c r="AP27" s="213" t="s">
        <v>143</v>
      </c>
      <c r="AQ27" s="213" t="s">
        <v>144</v>
      </c>
      <c r="AR27" s="212" t="s">
        <v>145</v>
      </c>
      <c r="AS27" s="213" t="s">
        <v>143</v>
      </c>
      <c r="AT27" s="213" t="s">
        <v>144</v>
      </c>
      <c r="AU27" s="212" t="s">
        <v>145</v>
      </c>
      <c r="AV27" s="213" t="s">
        <v>143</v>
      </c>
      <c r="AW27" s="213" t="s">
        <v>144</v>
      </c>
      <c r="AX27" s="212" t="s">
        <v>145</v>
      </c>
      <c r="AY27" s="213" t="s">
        <v>143</v>
      </c>
      <c r="AZ27" s="213" t="s">
        <v>144</v>
      </c>
      <c r="BA27" s="212" t="s">
        <v>145</v>
      </c>
      <c r="BB27" s="214" t="s">
        <v>146</v>
      </c>
      <c r="BC27" s="197" t="s">
        <v>147</v>
      </c>
      <c r="BD27" s="214" t="s">
        <v>148</v>
      </c>
      <c r="BE27" s="197" t="s">
        <v>149</v>
      </c>
      <c r="BG27" s="957" t="s">
        <v>150</v>
      </c>
      <c r="BH27" s="958" t="s">
        <v>151</v>
      </c>
      <c r="BI27" s="958" t="s">
        <v>152</v>
      </c>
      <c r="BJ27" s="656"/>
      <c r="BK27" s="656"/>
      <c r="BL27" s="657"/>
      <c r="BM27"/>
      <c r="BN27" s="658"/>
      <c r="BO27" s="659"/>
      <c r="BP27" s="659"/>
      <c r="BQ27" s="659"/>
      <c r="BR27" s="659"/>
      <c r="BS27" s="197" t="s">
        <v>153</v>
      </c>
      <c r="BT27" s="197" t="s">
        <v>154</v>
      </c>
      <c r="BU27" s="197" t="s">
        <v>155</v>
      </c>
      <c r="BV27" s="197" t="s">
        <v>652</v>
      </c>
      <c r="BW27" s="197" t="s">
        <v>156</v>
      </c>
      <c r="BY27" s="197" t="s">
        <v>157</v>
      </c>
      <c r="BZ27" s="197" t="s">
        <v>680</v>
      </c>
      <c r="CA27" s="197" t="s">
        <v>158</v>
      </c>
      <c r="CB27" s="197" t="s">
        <v>681</v>
      </c>
      <c r="CC27" s="197" t="s">
        <v>682</v>
      </c>
      <c r="CD27" s="197" t="s">
        <v>683</v>
      </c>
      <c r="CE27" s="197" t="s">
        <v>159</v>
      </c>
      <c r="CF27" s="197" t="s">
        <v>160</v>
      </c>
      <c r="CG27" s="197" t="s">
        <v>161</v>
      </c>
      <c r="CH27" s="199" t="s">
        <v>684</v>
      </c>
      <c r="CI27" s="197" t="s">
        <v>162</v>
      </c>
      <c r="CK27" s="203" t="s">
        <v>230</v>
      </c>
      <c r="CM27" s="203" t="s">
        <v>164</v>
      </c>
      <c r="CO27" s="203" t="s">
        <v>165</v>
      </c>
      <c r="CQ27" s="794" t="s">
        <v>647</v>
      </c>
      <c r="CS27" s="1210" t="s">
        <v>166</v>
      </c>
      <c r="CU27" s="1212" t="s">
        <v>167</v>
      </c>
    </row>
    <row r="28" spans="1:99" s="30" customFormat="1" ht="90" customHeight="1" thickBot="1" x14ac:dyDescent="0.3">
      <c r="B28" s="215" t="s">
        <v>168</v>
      </c>
      <c r="C28" s="198" t="s">
        <v>169</v>
      </c>
      <c r="D28" s="198" t="s">
        <v>169</v>
      </c>
      <c r="E28" s="198" t="s">
        <v>132</v>
      </c>
      <c r="F28" s="198" t="s">
        <v>170</v>
      </c>
      <c r="G28" s="198" t="s">
        <v>171</v>
      </c>
      <c r="H28" s="198" t="s">
        <v>135</v>
      </c>
      <c r="I28" s="198" t="s">
        <v>136</v>
      </c>
      <c r="J28" s="198" t="s">
        <v>137</v>
      </c>
      <c r="K28" s="198" t="s">
        <v>172</v>
      </c>
      <c r="L28" s="198" t="s">
        <v>139</v>
      </c>
      <c r="M28" s="198" t="s">
        <v>173</v>
      </c>
      <c r="N28" s="198" t="s">
        <v>174</v>
      </c>
      <c r="O28" s="198" t="s">
        <v>141</v>
      </c>
      <c r="P28" s="198" t="s">
        <v>175</v>
      </c>
      <c r="Q28" s="198" t="s">
        <v>176</v>
      </c>
      <c r="R28" s="198" t="s">
        <v>177</v>
      </c>
      <c r="S28" s="198" t="s">
        <v>178</v>
      </c>
      <c r="T28" s="216">
        <v>46053</v>
      </c>
      <c r="U28" s="198" t="s">
        <v>179</v>
      </c>
      <c r="V28" s="216" t="s">
        <v>180</v>
      </c>
      <c r="W28" s="216">
        <v>46081</v>
      </c>
      <c r="X28" s="216" t="s">
        <v>181</v>
      </c>
      <c r="Y28" s="216" t="s">
        <v>182</v>
      </c>
      <c r="Z28" s="216">
        <v>46112</v>
      </c>
      <c r="AA28" s="216" t="s">
        <v>183</v>
      </c>
      <c r="AB28" s="216" t="s">
        <v>184</v>
      </c>
      <c r="AC28" s="216">
        <v>46142</v>
      </c>
      <c r="AD28" s="216" t="s">
        <v>185</v>
      </c>
      <c r="AE28" s="216" t="s">
        <v>186</v>
      </c>
      <c r="AF28" s="216">
        <v>46173</v>
      </c>
      <c r="AG28" s="216" t="s">
        <v>187</v>
      </c>
      <c r="AH28" s="216" t="s">
        <v>188</v>
      </c>
      <c r="AI28" s="216">
        <v>46203</v>
      </c>
      <c r="AJ28" s="216" t="s">
        <v>189</v>
      </c>
      <c r="AK28" s="216" t="s">
        <v>190</v>
      </c>
      <c r="AL28" s="216">
        <v>46234</v>
      </c>
      <c r="AM28" s="216" t="s">
        <v>191</v>
      </c>
      <c r="AN28" s="216" t="s">
        <v>192</v>
      </c>
      <c r="AO28" s="216">
        <v>46265</v>
      </c>
      <c r="AP28" s="216" t="s">
        <v>193</v>
      </c>
      <c r="AQ28" s="216" t="s">
        <v>194</v>
      </c>
      <c r="AR28" s="216">
        <v>46295</v>
      </c>
      <c r="AS28" s="216" t="s">
        <v>195</v>
      </c>
      <c r="AT28" s="216" t="s">
        <v>196</v>
      </c>
      <c r="AU28" s="216">
        <v>46326</v>
      </c>
      <c r="AV28" s="216" t="s">
        <v>197</v>
      </c>
      <c r="AW28" s="216" t="s">
        <v>198</v>
      </c>
      <c r="AX28" s="216">
        <v>46356</v>
      </c>
      <c r="AY28" s="216" t="s">
        <v>199</v>
      </c>
      <c r="AZ28" s="216" t="s">
        <v>200</v>
      </c>
      <c r="BA28" s="216">
        <v>46387</v>
      </c>
      <c r="BB28" s="216" t="s">
        <v>201</v>
      </c>
      <c r="BC28" s="198" t="s">
        <v>202</v>
      </c>
      <c r="BD28" s="198" t="s">
        <v>203</v>
      </c>
      <c r="BE28" s="198" t="s">
        <v>204</v>
      </c>
      <c r="BG28" s="331" t="s">
        <v>205</v>
      </c>
      <c r="BH28" s="332" t="s">
        <v>205</v>
      </c>
      <c r="BI28" s="332" t="s">
        <v>205</v>
      </c>
      <c r="BJ28" s="332" t="s">
        <v>205</v>
      </c>
      <c r="BK28" s="332" t="s">
        <v>205</v>
      </c>
      <c r="BL28" s="333" t="s">
        <v>205</v>
      </c>
      <c r="BM28"/>
      <c r="BN28" s="336" t="s">
        <v>206</v>
      </c>
      <c r="BO28" s="337" t="s">
        <v>206</v>
      </c>
      <c r="BP28" s="337" t="s">
        <v>206</v>
      </c>
      <c r="BQ28" s="337" t="s">
        <v>206</v>
      </c>
      <c r="BR28" s="338" t="s">
        <v>206</v>
      </c>
      <c r="BS28" s="198" t="s">
        <v>207</v>
      </c>
      <c r="BT28" s="198" t="s">
        <v>232</v>
      </c>
      <c r="BU28" s="198" t="s">
        <v>209</v>
      </c>
      <c r="BV28" s="198" t="s">
        <v>653</v>
      </c>
      <c r="BW28" s="198" t="s">
        <v>210</v>
      </c>
      <c r="BY28" s="200"/>
      <c r="BZ28" s="238"/>
      <c r="CA28" s="238"/>
      <c r="CB28" s="238"/>
      <c r="CC28" s="238"/>
      <c r="CD28" s="238"/>
      <c r="CE28" s="238"/>
      <c r="CF28" s="238"/>
      <c r="CG28" s="238"/>
      <c r="CH28" s="201"/>
      <c r="CI28" s="201"/>
      <c r="CJ28" s="94"/>
      <c r="CK28" s="204" t="s">
        <v>233</v>
      </c>
      <c r="CM28" s="204" t="s">
        <v>211</v>
      </c>
      <c r="CO28" s="204" t="s">
        <v>211</v>
      </c>
      <c r="CQ28" s="795" t="s">
        <v>631</v>
      </c>
      <c r="CS28" s="1211"/>
      <c r="CU28" s="1213"/>
    </row>
    <row r="29" spans="1:99" ht="16.5" customHeight="1" x14ac:dyDescent="0.25">
      <c r="B29" s="598"/>
      <c r="C29" s="599"/>
      <c r="D29" s="599"/>
      <c r="E29" s="604"/>
      <c r="F29" s="602"/>
      <c r="G29" s="606"/>
      <c r="H29" s="606"/>
      <c r="I29" s="606"/>
      <c r="J29" s="608"/>
      <c r="K29" s="609"/>
      <c r="L29" s="205"/>
      <c r="M29" s="613"/>
      <c r="N29" s="206"/>
      <c r="O29" s="207"/>
      <c r="P29" s="207"/>
      <c r="Q29" s="182"/>
      <c r="R29" s="616"/>
      <c r="S29" s="209"/>
      <c r="T29" s="184"/>
      <c r="U29" s="616"/>
      <c r="V29" s="209"/>
      <c r="W29" s="184"/>
      <c r="X29" s="616"/>
      <c r="Y29" s="209"/>
      <c r="Z29" s="184"/>
      <c r="AA29" s="616"/>
      <c r="AB29" s="209"/>
      <c r="AC29" s="184"/>
      <c r="AD29" s="616"/>
      <c r="AE29" s="209"/>
      <c r="AF29" s="184"/>
      <c r="AG29" s="616"/>
      <c r="AH29" s="209"/>
      <c r="AI29" s="184"/>
      <c r="AJ29" s="616"/>
      <c r="AK29" s="209"/>
      <c r="AL29" s="184"/>
      <c r="AM29" s="616"/>
      <c r="AN29" s="209"/>
      <c r="AO29" s="184"/>
      <c r="AP29" s="616"/>
      <c r="AQ29" s="209"/>
      <c r="AR29" s="184"/>
      <c r="AS29" s="616"/>
      <c r="AT29" s="209"/>
      <c r="AU29" s="184"/>
      <c r="AV29" s="616"/>
      <c r="AW29" s="209"/>
      <c r="AX29" s="184"/>
      <c r="AY29" s="616"/>
      <c r="AZ29" s="209"/>
      <c r="BA29" s="184"/>
      <c r="BB29" s="371"/>
      <c r="BC29" s="211"/>
      <c r="BD29" s="642"/>
      <c r="BE29" s="211"/>
      <c r="BF29" s="31"/>
      <c r="BG29" s="952"/>
      <c r="BH29" s="880"/>
      <c r="BI29" s="880"/>
      <c r="BJ29" s="880"/>
      <c r="BK29" s="880"/>
      <c r="BL29" s="953"/>
      <c r="BM29" s="97"/>
      <c r="BN29" s="952"/>
      <c r="BO29" s="880"/>
      <c r="BP29" s="880"/>
      <c r="BQ29" s="880"/>
      <c r="BR29" s="953"/>
      <c r="BS29" s="951"/>
      <c r="BT29" s="335"/>
      <c r="BU29" s="619"/>
      <c r="BV29" s="880"/>
      <c r="BW29" s="92"/>
      <c r="BX29" s="31"/>
      <c r="BY29" s="92"/>
      <c r="BZ29" s="92"/>
      <c r="CA29" s="92"/>
      <c r="CB29" s="92"/>
      <c r="CC29" s="92"/>
      <c r="CD29" s="92"/>
      <c r="CE29" s="92"/>
      <c r="CF29" s="92"/>
      <c r="CG29" s="92"/>
      <c r="CH29" s="92"/>
      <c r="CI29" s="92"/>
      <c r="CJ29" s="31"/>
      <c r="CK29" s="202"/>
      <c r="CL29" s="31"/>
      <c r="CM29" s="202"/>
      <c r="CN29" s="31"/>
      <c r="CO29" s="202"/>
      <c r="CP29" s="31"/>
      <c r="CQ29" s="202"/>
      <c r="CR29" s="31"/>
      <c r="CS29" s="632"/>
      <c r="CT29" s="31"/>
      <c r="CU29" s="636"/>
    </row>
    <row r="30" spans="1:99" x14ac:dyDescent="0.25">
      <c r="B30" s="600"/>
      <c r="C30" s="601"/>
      <c r="D30" s="601"/>
      <c r="E30" s="605"/>
      <c r="F30" s="603"/>
      <c r="G30" s="607"/>
      <c r="H30" s="607"/>
      <c r="I30" s="607"/>
      <c r="J30" s="610"/>
      <c r="K30" s="611"/>
      <c r="L30" s="205"/>
      <c r="M30" s="613"/>
      <c r="N30" s="206"/>
      <c r="O30" s="207"/>
      <c r="P30" s="207"/>
      <c r="Q30" s="182"/>
      <c r="R30" s="616"/>
      <c r="S30" s="209"/>
      <c r="T30" s="184"/>
      <c r="U30" s="616"/>
      <c r="V30" s="209"/>
      <c r="W30" s="184"/>
      <c r="X30" s="616"/>
      <c r="Y30" s="209"/>
      <c r="Z30" s="184"/>
      <c r="AA30" s="616"/>
      <c r="AB30" s="209"/>
      <c r="AC30" s="184"/>
      <c r="AD30" s="616"/>
      <c r="AE30" s="209"/>
      <c r="AF30" s="184"/>
      <c r="AG30" s="616"/>
      <c r="AH30" s="209"/>
      <c r="AI30" s="184"/>
      <c r="AJ30" s="616"/>
      <c r="AK30" s="209"/>
      <c r="AL30" s="184"/>
      <c r="AM30" s="616"/>
      <c r="AN30" s="209"/>
      <c r="AO30" s="184"/>
      <c r="AP30" s="616"/>
      <c r="AQ30" s="209"/>
      <c r="AR30" s="184"/>
      <c r="AS30" s="616"/>
      <c r="AT30" s="209"/>
      <c r="AU30" s="184"/>
      <c r="AV30" s="616"/>
      <c r="AW30" s="209"/>
      <c r="AX30" s="184"/>
      <c r="AY30" s="616"/>
      <c r="AZ30" s="209"/>
      <c r="BA30" s="184"/>
      <c r="BB30" s="371"/>
      <c r="BC30" s="185"/>
      <c r="BD30" s="642"/>
      <c r="BE30" s="211"/>
      <c r="BF30" s="31"/>
      <c r="BG30" s="952"/>
      <c r="BH30" s="880"/>
      <c r="BI30" s="880"/>
      <c r="BJ30" s="880"/>
      <c r="BK30" s="880"/>
      <c r="BL30" s="953"/>
      <c r="BM30" s="97"/>
      <c r="BN30" s="952"/>
      <c r="BO30" s="880"/>
      <c r="BP30" s="880"/>
      <c r="BQ30" s="880"/>
      <c r="BR30" s="953"/>
      <c r="BS30" s="951"/>
      <c r="BT30" s="335"/>
      <c r="BU30" s="619"/>
      <c r="BV30" s="880"/>
      <c r="BW30" s="92"/>
      <c r="BX30" s="31"/>
      <c r="BY30" s="92"/>
      <c r="BZ30" s="92"/>
      <c r="CA30" s="92"/>
      <c r="CB30" s="92"/>
      <c r="CC30" s="92"/>
      <c r="CD30" s="92"/>
      <c r="CE30" s="92"/>
      <c r="CF30" s="92"/>
      <c r="CG30" s="92"/>
      <c r="CH30" s="92"/>
      <c r="CI30" s="92"/>
      <c r="CJ30" s="31"/>
      <c r="CK30" s="202"/>
      <c r="CM30" s="202"/>
      <c r="CN30" s="31"/>
      <c r="CO30" s="202"/>
      <c r="CP30" s="31"/>
      <c r="CQ30" s="202"/>
      <c r="CS30" s="633"/>
      <c r="CU30" s="637"/>
    </row>
    <row r="31" spans="1:99" x14ac:dyDescent="0.25">
      <c r="B31" s="600"/>
      <c r="C31" s="601"/>
      <c r="D31" s="601"/>
      <c r="E31" s="605"/>
      <c r="F31" s="603"/>
      <c r="G31" s="607"/>
      <c r="H31" s="607"/>
      <c r="I31" s="607"/>
      <c r="J31" s="610"/>
      <c r="K31" s="611"/>
      <c r="L31" s="205"/>
      <c r="M31" s="613"/>
      <c r="N31" s="206"/>
      <c r="O31" s="207"/>
      <c r="P31" s="207"/>
      <c r="Q31" s="182"/>
      <c r="R31" s="616"/>
      <c r="S31" s="209"/>
      <c r="T31" s="184"/>
      <c r="U31" s="616"/>
      <c r="V31" s="209"/>
      <c r="W31" s="184"/>
      <c r="X31" s="616"/>
      <c r="Y31" s="209"/>
      <c r="Z31" s="184"/>
      <c r="AA31" s="616"/>
      <c r="AB31" s="209"/>
      <c r="AC31" s="184"/>
      <c r="AD31" s="616"/>
      <c r="AE31" s="209"/>
      <c r="AF31" s="184"/>
      <c r="AG31" s="616"/>
      <c r="AH31" s="209"/>
      <c r="AI31" s="184"/>
      <c r="AJ31" s="616"/>
      <c r="AK31" s="209"/>
      <c r="AL31" s="184"/>
      <c r="AM31" s="616"/>
      <c r="AN31" s="209"/>
      <c r="AO31" s="184"/>
      <c r="AP31" s="616"/>
      <c r="AQ31" s="209"/>
      <c r="AR31" s="184"/>
      <c r="AS31" s="616"/>
      <c r="AT31" s="209"/>
      <c r="AU31" s="184"/>
      <c r="AV31" s="616"/>
      <c r="AW31" s="209"/>
      <c r="AX31" s="184"/>
      <c r="AY31" s="616"/>
      <c r="AZ31" s="209"/>
      <c r="BA31" s="184"/>
      <c r="BB31" s="371"/>
      <c r="BC31" s="185"/>
      <c r="BD31" s="642"/>
      <c r="BE31" s="211"/>
      <c r="BF31" s="31"/>
      <c r="BG31" s="952"/>
      <c r="BH31" s="880"/>
      <c r="BI31" s="880"/>
      <c r="BJ31" s="880"/>
      <c r="BK31" s="880"/>
      <c r="BL31" s="953"/>
      <c r="BM31" s="97"/>
      <c r="BN31" s="952"/>
      <c r="BO31" s="880"/>
      <c r="BP31" s="880"/>
      <c r="BQ31" s="880"/>
      <c r="BR31" s="953"/>
      <c r="BS31" s="951"/>
      <c r="BT31" s="335"/>
      <c r="BU31" s="619"/>
      <c r="BV31" s="880"/>
      <c r="BW31" s="92"/>
      <c r="BX31" s="31"/>
      <c r="BY31" s="92"/>
      <c r="BZ31" s="92"/>
      <c r="CA31" s="92"/>
      <c r="CB31" s="92"/>
      <c r="CC31" s="92"/>
      <c r="CD31" s="92"/>
      <c r="CE31" s="92"/>
      <c r="CF31" s="92"/>
      <c r="CG31" s="92"/>
      <c r="CH31" s="92"/>
      <c r="CI31" s="92"/>
      <c r="CJ31" s="31"/>
      <c r="CK31" s="202"/>
      <c r="CM31" s="202"/>
      <c r="CN31" s="31"/>
      <c r="CO31" s="202"/>
      <c r="CP31" s="31"/>
      <c r="CQ31" s="202"/>
      <c r="CS31" s="634"/>
      <c r="CU31" s="638"/>
    </row>
    <row r="32" spans="1:99" x14ac:dyDescent="0.25">
      <c r="B32" s="600"/>
      <c r="C32" s="601"/>
      <c r="D32" s="601"/>
      <c r="E32" s="605"/>
      <c r="F32" s="603"/>
      <c r="G32" s="607"/>
      <c r="H32" s="607"/>
      <c r="I32" s="607"/>
      <c r="J32" s="610"/>
      <c r="K32" s="611"/>
      <c r="L32" s="205"/>
      <c r="M32" s="613"/>
      <c r="N32" s="206"/>
      <c r="O32" s="207"/>
      <c r="P32" s="207"/>
      <c r="Q32" s="182"/>
      <c r="R32" s="616"/>
      <c r="S32" s="209"/>
      <c r="T32" s="184"/>
      <c r="U32" s="616"/>
      <c r="V32" s="209"/>
      <c r="W32" s="184"/>
      <c r="X32" s="616"/>
      <c r="Y32" s="209"/>
      <c r="Z32" s="184"/>
      <c r="AA32" s="616"/>
      <c r="AB32" s="209"/>
      <c r="AC32" s="184"/>
      <c r="AD32" s="616"/>
      <c r="AE32" s="209"/>
      <c r="AF32" s="184"/>
      <c r="AG32" s="616"/>
      <c r="AH32" s="209"/>
      <c r="AI32" s="184"/>
      <c r="AJ32" s="616"/>
      <c r="AK32" s="209"/>
      <c r="AL32" s="184"/>
      <c r="AM32" s="616"/>
      <c r="AN32" s="209"/>
      <c r="AO32" s="184"/>
      <c r="AP32" s="616"/>
      <c r="AQ32" s="209"/>
      <c r="AR32" s="184"/>
      <c r="AS32" s="616"/>
      <c r="AT32" s="209"/>
      <c r="AU32" s="184"/>
      <c r="AV32" s="616"/>
      <c r="AW32" s="209"/>
      <c r="AX32" s="184"/>
      <c r="AY32" s="616"/>
      <c r="AZ32" s="209"/>
      <c r="BA32" s="184"/>
      <c r="BB32" s="371"/>
      <c r="BC32" s="185"/>
      <c r="BD32" s="642"/>
      <c r="BE32" s="211"/>
      <c r="BF32" s="31"/>
      <c r="BG32" s="952"/>
      <c r="BH32" s="880"/>
      <c r="BI32" s="880"/>
      <c r="BJ32" s="880"/>
      <c r="BK32" s="880"/>
      <c r="BL32" s="953"/>
      <c r="BM32" s="97"/>
      <c r="BN32" s="952"/>
      <c r="BO32" s="880"/>
      <c r="BP32" s="880"/>
      <c r="BQ32" s="880"/>
      <c r="BR32" s="953"/>
      <c r="BS32" s="951"/>
      <c r="BT32" s="335"/>
      <c r="BU32" s="619"/>
      <c r="BV32" s="880"/>
      <c r="BW32" s="92"/>
      <c r="BX32" s="31"/>
      <c r="BY32" s="92"/>
      <c r="BZ32" s="92"/>
      <c r="CA32" s="92"/>
      <c r="CB32" s="92"/>
      <c r="CC32" s="92"/>
      <c r="CD32" s="92"/>
      <c r="CE32" s="92"/>
      <c r="CF32" s="92"/>
      <c r="CG32" s="92"/>
      <c r="CH32" s="92"/>
      <c r="CI32" s="92"/>
      <c r="CJ32" s="31"/>
      <c r="CK32" s="202"/>
      <c r="CM32" s="202"/>
      <c r="CN32" s="31"/>
      <c r="CO32" s="202"/>
      <c r="CP32" s="31"/>
      <c r="CQ32" s="202"/>
      <c r="CS32" s="634"/>
      <c r="CU32" s="638"/>
    </row>
    <row r="33" spans="2:99" x14ac:dyDescent="0.25">
      <c r="B33" s="600"/>
      <c r="C33" s="601"/>
      <c r="D33" s="601"/>
      <c r="E33" s="605"/>
      <c r="F33" s="603"/>
      <c r="G33" s="607"/>
      <c r="H33" s="607"/>
      <c r="I33" s="607"/>
      <c r="J33" s="610"/>
      <c r="K33" s="611"/>
      <c r="L33" s="205"/>
      <c r="M33" s="613"/>
      <c r="N33" s="206"/>
      <c r="O33" s="207"/>
      <c r="P33" s="207"/>
      <c r="Q33" s="182"/>
      <c r="R33" s="616"/>
      <c r="S33" s="209"/>
      <c r="T33" s="184"/>
      <c r="U33" s="616"/>
      <c r="V33" s="209"/>
      <c r="W33" s="184"/>
      <c r="X33" s="616"/>
      <c r="Y33" s="209"/>
      <c r="Z33" s="184"/>
      <c r="AA33" s="616"/>
      <c r="AB33" s="209"/>
      <c r="AC33" s="184"/>
      <c r="AD33" s="616"/>
      <c r="AE33" s="209"/>
      <c r="AF33" s="184"/>
      <c r="AG33" s="616"/>
      <c r="AH33" s="209"/>
      <c r="AI33" s="184"/>
      <c r="AJ33" s="616"/>
      <c r="AK33" s="209"/>
      <c r="AL33" s="184"/>
      <c r="AM33" s="616"/>
      <c r="AN33" s="209"/>
      <c r="AO33" s="184"/>
      <c r="AP33" s="616"/>
      <c r="AQ33" s="209"/>
      <c r="AR33" s="184"/>
      <c r="AS33" s="616"/>
      <c r="AT33" s="209"/>
      <c r="AU33" s="184"/>
      <c r="AV33" s="616"/>
      <c r="AW33" s="209"/>
      <c r="AX33" s="184"/>
      <c r="AY33" s="616"/>
      <c r="AZ33" s="209"/>
      <c r="BA33" s="184"/>
      <c r="BB33" s="371"/>
      <c r="BC33" s="185"/>
      <c r="BD33" s="642"/>
      <c r="BE33" s="211"/>
      <c r="BF33" s="31"/>
      <c r="BG33" s="952"/>
      <c r="BH33" s="880"/>
      <c r="BI33" s="880"/>
      <c r="BJ33" s="880"/>
      <c r="BK33" s="880"/>
      <c r="BL33" s="953"/>
      <c r="BM33" s="97"/>
      <c r="BN33" s="952"/>
      <c r="BO33" s="880"/>
      <c r="BP33" s="880"/>
      <c r="BQ33" s="880"/>
      <c r="BR33" s="953"/>
      <c r="BS33" s="951"/>
      <c r="BT33" s="335"/>
      <c r="BU33" s="619"/>
      <c r="BV33" s="880"/>
      <c r="BW33" s="92"/>
      <c r="BX33" s="31"/>
      <c r="BY33" s="92"/>
      <c r="BZ33" s="92"/>
      <c r="CA33" s="92"/>
      <c r="CB33" s="92"/>
      <c r="CC33" s="92"/>
      <c r="CD33" s="92"/>
      <c r="CE33" s="92"/>
      <c r="CF33" s="92"/>
      <c r="CG33" s="92"/>
      <c r="CH33" s="92"/>
      <c r="CI33" s="92"/>
      <c r="CJ33" s="31"/>
      <c r="CK33" s="202"/>
      <c r="CM33" s="202"/>
      <c r="CN33" s="31"/>
      <c r="CO33" s="202"/>
      <c r="CP33" s="31"/>
      <c r="CQ33" s="202"/>
      <c r="CS33" s="634"/>
      <c r="CU33" s="638"/>
    </row>
    <row r="34" spans="2:99" x14ac:dyDescent="0.25">
      <c r="B34" s="600"/>
      <c r="C34" s="601"/>
      <c r="D34" s="601"/>
      <c r="E34" s="605"/>
      <c r="F34" s="603"/>
      <c r="G34" s="607"/>
      <c r="H34" s="607"/>
      <c r="I34" s="607"/>
      <c r="J34" s="610"/>
      <c r="K34" s="611"/>
      <c r="L34" s="205"/>
      <c r="M34" s="613"/>
      <c r="N34" s="206"/>
      <c r="O34" s="207"/>
      <c r="P34" s="207"/>
      <c r="Q34" s="182"/>
      <c r="R34" s="616"/>
      <c r="S34" s="209"/>
      <c r="T34" s="184"/>
      <c r="U34" s="616"/>
      <c r="V34" s="209"/>
      <c r="W34" s="184"/>
      <c r="X34" s="616"/>
      <c r="Y34" s="209"/>
      <c r="Z34" s="184"/>
      <c r="AA34" s="616"/>
      <c r="AB34" s="209"/>
      <c r="AC34" s="184"/>
      <c r="AD34" s="616"/>
      <c r="AE34" s="209"/>
      <c r="AF34" s="184"/>
      <c r="AG34" s="616"/>
      <c r="AH34" s="209"/>
      <c r="AI34" s="184"/>
      <c r="AJ34" s="616"/>
      <c r="AK34" s="209"/>
      <c r="AL34" s="184"/>
      <c r="AM34" s="616"/>
      <c r="AN34" s="209"/>
      <c r="AO34" s="184"/>
      <c r="AP34" s="616"/>
      <c r="AQ34" s="209"/>
      <c r="AR34" s="184"/>
      <c r="AS34" s="616"/>
      <c r="AT34" s="209"/>
      <c r="AU34" s="184"/>
      <c r="AV34" s="616"/>
      <c r="AW34" s="209"/>
      <c r="AX34" s="184"/>
      <c r="AY34" s="616"/>
      <c r="AZ34" s="209"/>
      <c r="BA34" s="184"/>
      <c r="BB34" s="371"/>
      <c r="BC34" s="185"/>
      <c r="BD34" s="642"/>
      <c r="BE34" s="211"/>
      <c r="BF34" s="31"/>
      <c r="BG34" s="952"/>
      <c r="BH34" s="880"/>
      <c r="BI34" s="880"/>
      <c r="BJ34" s="880"/>
      <c r="BK34" s="880"/>
      <c r="BL34" s="953"/>
      <c r="BM34" s="97"/>
      <c r="BN34" s="952"/>
      <c r="BO34" s="880"/>
      <c r="BP34" s="880"/>
      <c r="BQ34" s="880"/>
      <c r="BR34" s="953"/>
      <c r="BS34" s="951"/>
      <c r="BT34" s="335"/>
      <c r="BU34" s="619"/>
      <c r="BV34" s="880"/>
      <c r="BW34" s="92"/>
      <c r="BX34" s="31"/>
      <c r="BY34" s="92"/>
      <c r="BZ34" s="92"/>
      <c r="CA34" s="92"/>
      <c r="CB34" s="92"/>
      <c r="CC34" s="92"/>
      <c r="CD34" s="92"/>
      <c r="CE34" s="92"/>
      <c r="CF34" s="92"/>
      <c r="CG34" s="92"/>
      <c r="CH34" s="92"/>
      <c r="CI34" s="92"/>
      <c r="CJ34" s="31"/>
      <c r="CK34" s="202"/>
      <c r="CM34" s="202"/>
      <c r="CN34" s="31"/>
      <c r="CO34" s="202"/>
      <c r="CP34" s="31"/>
      <c r="CQ34" s="202"/>
      <c r="CS34" s="634"/>
      <c r="CU34" s="638"/>
    </row>
    <row r="35" spans="2:99" x14ac:dyDescent="0.25">
      <c r="B35" s="600"/>
      <c r="C35" s="601"/>
      <c r="D35" s="601"/>
      <c r="E35" s="605"/>
      <c r="F35" s="603"/>
      <c r="G35" s="607"/>
      <c r="H35" s="607"/>
      <c r="I35" s="607"/>
      <c r="J35" s="610"/>
      <c r="K35" s="603"/>
      <c r="L35" s="205"/>
      <c r="M35" s="613"/>
      <c r="N35" s="206"/>
      <c r="O35" s="207"/>
      <c r="P35" s="207"/>
      <c r="Q35" s="182"/>
      <c r="R35" s="616"/>
      <c r="S35" s="209"/>
      <c r="T35" s="184"/>
      <c r="U35" s="616"/>
      <c r="V35" s="209"/>
      <c r="W35" s="184"/>
      <c r="X35" s="616"/>
      <c r="Y35" s="209"/>
      <c r="Z35" s="184"/>
      <c r="AA35" s="616"/>
      <c r="AB35" s="209"/>
      <c r="AC35" s="184"/>
      <c r="AD35" s="616"/>
      <c r="AE35" s="209"/>
      <c r="AF35" s="184"/>
      <c r="AG35" s="616"/>
      <c r="AH35" s="209"/>
      <c r="AI35" s="184"/>
      <c r="AJ35" s="616"/>
      <c r="AK35" s="209"/>
      <c r="AL35" s="184"/>
      <c r="AM35" s="616"/>
      <c r="AN35" s="209"/>
      <c r="AO35" s="184"/>
      <c r="AP35" s="616"/>
      <c r="AQ35" s="209"/>
      <c r="AR35" s="184"/>
      <c r="AS35" s="616"/>
      <c r="AT35" s="209"/>
      <c r="AU35" s="184"/>
      <c r="AV35" s="616"/>
      <c r="AW35" s="209"/>
      <c r="AX35" s="184"/>
      <c r="AY35" s="616"/>
      <c r="AZ35" s="209"/>
      <c r="BA35" s="184"/>
      <c r="BB35" s="371"/>
      <c r="BC35" s="185"/>
      <c r="BD35" s="642"/>
      <c r="BE35" s="211"/>
      <c r="BF35" s="31"/>
      <c r="BG35" s="952"/>
      <c r="BH35" s="880"/>
      <c r="BI35" s="880"/>
      <c r="BJ35" s="880"/>
      <c r="BK35" s="880"/>
      <c r="BL35" s="953"/>
      <c r="BM35" s="97"/>
      <c r="BN35" s="952"/>
      <c r="BO35" s="880"/>
      <c r="BP35" s="880"/>
      <c r="BQ35" s="880"/>
      <c r="BR35" s="953"/>
      <c r="BS35" s="951"/>
      <c r="BT35" s="335"/>
      <c r="BU35" s="619"/>
      <c r="BV35" s="880"/>
      <c r="BW35" s="92"/>
      <c r="BX35" s="31"/>
      <c r="BY35" s="92"/>
      <c r="BZ35" s="92"/>
      <c r="CA35" s="92"/>
      <c r="CB35" s="92"/>
      <c r="CC35" s="92"/>
      <c r="CD35" s="92"/>
      <c r="CE35" s="92"/>
      <c r="CF35" s="92"/>
      <c r="CG35" s="92"/>
      <c r="CH35" s="92"/>
      <c r="CI35" s="92"/>
      <c r="CJ35" s="31"/>
      <c r="CK35" s="202"/>
      <c r="CM35" s="202"/>
      <c r="CN35" s="31"/>
      <c r="CO35" s="202"/>
      <c r="CP35" s="31"/>
      <c r="CQ35" s="202"/>
      <c r="CS35" s="634"/>
      <c r="CU35" s="638"/>
    </row>
    <row r="36" spans="2:99" x14ac:dyDescent="0.25">
      <c r="B36" s="600"/>
      <c r="C36" s="601"/>
      <c r="D36" s="601"/>
      <c r="E36" s="605"/>
      <c r="F36" s="603"/>
      <c r="G36" s="607"/>
      <c r="H36" s="607"/>
      <c r="I36" s="607"/>
      <c r="J36" s="610"/>
      <c r="K36" s="611"/>
      <c r="L36" s="205"/>
      <c r="M36" s="613"/>
      <c r="N36" s="206"/>
      <c r="O36" s="207"/>
      <c r="P36" s="207"/>
      <c r="Q36" s="182"/>
      <c r="R36" s="616"/>
      <c r="S36" s="209"/>
      <c r="T36" s="184"/>
      <c r="U36" s="616"/>
      <c r="V36" s="209"/>
      <c r="W36" s="184"/>
      <c r="X36" s="616"/>
      <c r="Y36" s="209"/>
      <c r="Z36" s="184"/>
      <c r="AA36" s="616"/>
      <c r="AB36" s="209"/>
      <c r="AC36" s="184"/>
      <c r="AD36" s="616"/>
      <c r="AE36" s="209"/>
      <c r="AF36" s="184"/>
      <c r="AG36" s="616"/>
      <c r="AH36" s="209"/>
      <c r="AI36" s="184"/>
      <c r="AJ36" s="616"/>
      <c r="AK36" s="209"/>
      <c r="AL36" s="184"/>
      <c r="AM36" s="616"/>
      <c r="AN36" s="209"/>
      <c r="AO36" s="184"/>
      <c r="AP36" s="616"/>
      <c r="AQ36" s="209"/>
      <c r="AR36" s="184"/>
      <c r="AS36" s="616"/>
      <c r="AT36" s="209"/>
      <c r="AU36" s="184"/>
      <c r="AV36" s="616"/>
      <c r="AW36" s="209"/>
      <c r="AX36" s="184"/>
      <c r="AY36" s="616"/>
      <c r="AZ36" s="209"/>
      <c r="BA36" s="184"/>
      <c r="BB36" s="371"/>
      <c r="BC36" s="185"/>
      <c r="BD36" s="642"/>
      <c r="BE36" s="211"/>
      <c r="BF36" s="31"/>
      <c r="BG36" s="952"/>
      <c r="BH36" s="880"/>
      <c r="BI36" s="880"/>
      <c r="BJ36" s="880"/>
      <c r="BK36" s="880"/>
      <c r="BL36" s="953"/>
      <c r="BM36" s="97"/>
      <c r="BN36" s="952"/>
      <c r="BO36" s="880"/>
      <c r="BP36" s="880"/>
      <c r="BQ36" s="880"/>
      <c r="BR36" s="953"/>
      <c r="BS36" s="951"/>
      <c r="BT36" s="335"/>
      <c r="BU36" s="619"/>
      <c r="BV36" s="880"/>
      <c r="BW36" s="92"/>
      <c r="BX36" s="31"/>
      <c r="BY36" s="92"/>
      <c r="BZ36" s="92"/>
      <c r="CA36" s="92"/>
      <c r="CB36" s="92"/>
      <c r="CC36" s="92"/>
      <c r="CD36" s="92"/>
      <c r="CE36" s="92"/>
      <c r="CF36" s="92"/>
      <c r="CG36" s="92"/>
      <c r="CH36" s="92"/>
      <c r="CI36" s="92"/>
      <c r="CJ36" s="31"/>
      <c r="CK36" s="202"/>
      <c r="CM36" s="202"/>
      <c r="CN36" s="31"/>
      <c r="CO36" s="202"/>
      <c r="CP36" s="31"/>
      <c r="CQ36" s="202"/>
      <c r="CS36" s="634"/>
      <c r="CU36" s="638"/>
    </row>
    <row r="37" spans="2:99" x14ac:dyDescent="0.25">
      <c r="B37" s="600"/>
      <c r="C37" s="601"/>
      <c r="D37" s="601"/>
      <c r="E37" s="605"/>
      <c r="F37" s="603"/>
      <c r="G37" s="607"/>
      <c r="H37" s="607"/>
      <c r="I37" s="607"/>
      <c r="J37" s="610"/>
      <c r="K37" s="603"/>
      <c r="L37" s="205"/>
      <c r="M37" s="613"/>
      <c r="N37" s="206"/>
      <c r="O37" s="207"/>
      <c r="P37" s="207"/>
      <c r="Q37" s="182"/>
      <c r="R37" s="616"/>
      <c r="S37" s="209"/>
      <c r="T37" s="184"/>
      <c r="U37" s="616"/>
      <c r="V37" s="209"/>
      <c r="W37" s="184"/>
      <c r="X37" s="616"/>
      <c r="Y37" s="209"/>
      <c r="Z37" s="184"/>
      <c r="AA37" s="616"/>
      <c r="AB37" s="209"/>
      <c r="AC37" s="184"/>
      <c r="AD37" s="616"/>
      <c r="AE37" s="209"/>
      <c r="AF37" s="184"/>
      <c r="AG37" s="616"/>
      <c r="AH37" s="209"/>
      <c r="AI37" s="184"/>
      <c r="AJ37" s="616"/>
      <c r="AK37" s="209"/>
      <c r="AL37" s="184"/>
      <c r="AM37" s="616"/>
      <c r="AN37" s="209"/>
      <c r="AO37" s="184"/>
      <c r="AP37" s="616"/>
      <c r="AQ37" s="209"/>
      <c r="AR37" s="184"/>
      <c r="AS37" s="616"/>
      <c r="AT37" s="209"/>
      <c r="AU37" s="184"/>
      <c r="AV37" s="616"/>
      <c r="AW37" s="209"/>
      <c r="AX37" s="184"/>
      <c r="AY37" s="616"/>
      <c r="AZ37" s="209"/>
      <c r="BA37" s="184"/>
      <c r="BB37" s="371"/>
      <c r="BC37" s="185"/>
      <c r="BD37" s="642"/>
      <c r="BE37" s="211"/>
      <c r="BF37" s="31"/>
      <c r="BG37" s="952"/>
      <c r="BH37" s="880"/>
      <c r="BI37" s="880"/>
      <c r="BJ37" s="880"/>
      <c r="BK37" s="880"/>
      <c r="BL37" s="953"/>
      <c r="BM37" s="97"/>
      <c r="BN37" s="952"/>
      <c r="BO37" s="880"/>
      <c r="BP37" s="880"/>
      <c r="BQ37" s="880"/>
      <c r="BR37" s="953"/>
      <c r="BS37" s="951"/>
      <c r="BT37" s="335"/>
      <c r="BU37" s="619"/>
      <c r="BV37" s="880"/>
      <c r="BW37" s="92"/>
      <c r="BX37" s="31"/>
      <c r="BY37" s="92"/>
      <c r="BZ37" s="92"/>
      <c r="CA37" s="92"/>
      <c r="CB37" s="92"/>
      <c r="CC37" s="92"/>
      <c r="CD37" s="92"/>
      <c r="CE37" s="92"/>
      <c r="CF37" s="92"/>
      <c r="CG37" s="92"/>
      <c r="CH37" s="92"/>
      <c r="CI37" s="92"/>
      <c r="CJ37" s="31"/>
      <c r="CK37" s="202"/>
      <c r="CM37" s="202"/>
      <c r="CN37" s="31"/>
      <c r="CO37" s="202"/>
      <c r="CP37" s="31"/>
      <c r="CQ37" s="202"/>
      <c r="CS37" s="634"/>
      <c r="CU37" s="638"/>
    </row>
    <row r="38" spans="2:99" x14ac:dyDescent="0.25">
      <c r="B38" s="600"/>
      <c r="C38" s="601"/>
      <c r="D38" s="601"/>
      <c r="E38" s="605"/>
      <c r="F38" s="603"/>
      <c r="G38" s="607"/>
      <c r="H38" s="607"/>
      <c r="I38" s="607"/>
      <c r="J38" s="610"/>
      <c r="K38" s="611"/>
      <c r="L38" s="205"/>
      <c r="M38" s="613"/>
      <c r="N38" s="206"/>
      <c r="O38" s="207"/>
      <c r="P38" s="207"/>
      <c r="Q38" s="182"/>
      <c r="R38" s="616"/>
      <c r="S38" s="209"/>
      <c r="T38" s="184"/>
      <c r="U38" s="616"/>
      <c r="V38" s="209"/>
      <c r="W38" s="184"/>
      <c r="X38" s="616"/>
      <c r="Y38" s="209"/>
      <c r="Z38" s="184"/>
      <c r="AA38" s="616"/>
      <c r="AB38" s="209"/>
      <c r="AC38" s="184"/>
      <c r="AD38" s="616"/>
      <c r="AE38" s="209"/>
      <c r="AF38" s="184"/>
      <c r="AG38" s="616"/>
      <c r="AH38" s="209"/>
      <c r="AI38" s="184"/>
      <c r="AJ38" s="616"/>
      <c r="AK38" s="209"/>
      <c r="AL38" s="184"/>
      <c r="AM38" s="616"/>
      <c r="AN38" s="209"/>
      <c r="AO38" s="184"/>
      <c r="AP38" s="616"/>
      <c r="AQ38" s="209"/>
      <c r="AR38" s="184"/>
      <c r="AS38" s="616"/>
      <c r="AT38" s="209"/>
      <c r="AU38" s="184"/>
      <c r="AV38" s="616"/>
      <c r="AW38" s="209"/>
      <c r="AX38" s="184"/>
      <c r="AY38" s="616"/>
      <c r="AZ38" s="209"/>
      <c r="BA38" s="184"/>
      <c r="BB38" s="371"/>
      <c r="BC38" s="185"/>
      <c r="BD38" s="642"/>
      <c r="BE38" s="211"/>
      <c r="BF38" s="31"/>
      <c r="BG38" s="952"/>
      <c r="BH38" s="880"/>
      <c r="BI38" s="880"/>
      <c r="BJ38" s="880"/>
      <c r="BK38" s="880"/>
      <c r="BL38" s="953"/>
      <c r="BM38" s="97"/>
      <c r="BN38" s="952"/>
      <c r="BO38" s="880"/>
      <c r="BP38" s="880"/>
      <c r="BQ38" s="880"/>
      <c r="BR38" s="953"/>
      <c r="BS38" s="951"/>
      <c r="BT38" s="335"/>
      <c r="BU38" s="619"/>
      <c r="BV38" s="880"/>
      <c r="BW38" s="92"/>
      <c r="BX38" s="31"/>
      <c r="BY38" s="92"/>
      <c r="BZ38" s="92"/>
      <c r="CA38" s="92"/>
      <c r="CB38" s="92"/>
      <c r="CC38" s="92"/>
      <c r="CD38" s="92"/>
      <c r="CE38" s="92"/>
      <c r="CF38" s="92"/>
      <c r="CG38" s="92"/>
      <c r="CH38" s="92"/>
      <c r="CI38" s="92"/>
      <c r="CJ38" s="31"/>
      <c r="CK38" s="202"/>
      <c r="CM38" s="202"/>
      <c r="CN38" s="31"/>
      <c r="CO38" s="202"/>
      <c r="CP38" s="31"/>
      <c r="CQ38" s="202"/>
      <c r="CS38" s="634"/>
      <c r="CU38" s="638"/>
    </row>
    <row r="39" spans="2:99" x14ac:dyDescent="0.25">
      <c r="B39" s="600"/>
      <c r="C39" s="601"/>
      <c r="D39" s="601"/>
      <c r="E39" s="605"/>
      <c r="F39" s="603"/>
      <c r="G39" s="607"/>
      <c r="H39" s="607"/>
      <c r="I39" s="607"/>
      <c r="J39" s="610"/>
      <c r="K39" s="603"/>
      <c r="L39" s="205"/>
      <c r="M39" s="613"/>
      <c r="N39" s="206"/>
      <c r="O39" s="207"/>
      <c r="P39" s="207"/>
      <c r="Q39" s="182"/>
      <c r="R39" s="616"/>
      <c r="S39" s="209"/>
      <c r="T39" s="184"/>
      <c r="U39" s="616"/>
      <c r="V39" s="209"/>
      <c r="W39" s="184"/>
      <c r="X39" s="616"/>
      <c r="Y39" s="209"/>
      <c r="Z39" s="184"/>
      <c r="AA39" s="616"/>
      <c r="AB39" s="209"/>
      <c r="AC39" s="184"/>
      <c r="AD39" s="616"/>
      <c r="AE39" s="209"/>
      <c r="AF39" s="184"/>
      <c r="AG39" s="616"/>
      <c r="AH39" s="209"/>
      <c r="AI39" s="184"/>
      <c r="AJ39" s="616"/>
      <c r="AK39" s="209"/>
      <c r="AL39" s="184"/>
      <c r="AM39" s="616"/>
      <c r="AN39" s="209"/>
      <c r="AO39" s="184"/>
      <c r="AP39" s="616"/>
      <c r="AQ39" s="209"/>
      <c r="AR39" s="184"/>
      <c r="AS39" s="616"/>
      <c r="AT39" s="209"/>
      <c r="AU39" s="184"/>
      <c r="AV39" s="616"/>
      <c r="AW39" s="209"/>
      <c r="AX39" s="184"/>
      <c r="AY39" s="616"/>
      <c r="AZ39" s="209"/>
      <c r="BA39" s="184"/>
      <c r="BB39" s="371"/>
      <c r="BC39" s="185"/>
      <c r="BD39" s="642"/>
      <c r="BE39" s="211"/>
      <c r="BF39" s="31"/>
      <c r="BG39" s="952"/>
      <c r="BH39" s="880"/>
      <c r="BI39" s="880"/>
      <c r="BJ39" s="880"/>
      <c r="BK39" s="880"/>
      <c r="BL39" s="953"/>
      <c r="BM39" s="97"/>
      <c r="BN39" s="952"/>
      <c r="BO39" s="880"/>
      <c r="BP39" s="880"/>
      <c r="BQ39" s="880"/>
      <c r="BR39" s="953"/>
      <c r="BS39" s="951"/>
      <c r="BT39" s="335"/>
      <c r="BU39" s="619"/>
      <c r="BV39" s="880"/>
      <c r="BW39" s="92"/>
      <c r="BX39" s="31"/>
      <c r="BY39" s="92"/>
      <c r="BZ39" s="92"/>
      <c r="CA39" s="92"/>
      <c r="CB39" s="92"/>
      <c r="CC39" s="92"/>
      <c r="CD39" s="92"/>
      <c r="CE39" s="92"/>
      <c r="CF39" s="92"/>
      <c r="CG39" s="92"/>
      <c r="CH39" s="92"/>
      <c r="CI39" s="92"/>
      <c r="CJ39" s="31"/>
      <c r="CK39" s="202"/>
      <c r="CM39" s="202"/>
      <c r="CN39" s="31"/>
      <c r="CO39" s="202"/>
      <c r="CP39" s="31"/>
      <c r="CQ39" s="202"/>
      <c r="CS39" s="634"/>
      <c r="CU39" s="638"/>
    </row>
    <row r="40" spans="2:99" x14ac:dyDescent="0.25">
      <c r="B40" s="600"/>
      <c r="C40" s="601"/>
      <c r="D40" s="601"/>
      <c r="E40" s="605"/>
      <c r="F40" s="603"/>
      <c r="G40" s="607"/>
      <c r="H40" s="607"/>
      <c r="I40" s="607"/>
      <c r="J40" s="610"/>
      <c r="K40" s="603"/>
      <c r="L40" s="205"/>
      <c r="M40" s="613"/>
      <c r="N40" s="206"/>
      <c r="O40" s="207"/>
      <c r="P40" s="207"/>
      <c r="Q40" s="182"/>
      <c r="R40" s="616"/>
      <c r="S40" s="209"/>
      <c r="T40" s="184"/>
      <c r="U40" s="616"/>
      <c r="V40" s="209"/>
      <c r="W40" s="184"/>
      <c r="X40" s="616"/>
      <c r="Y40" s="209"/>
      <c r="Z40" s="184"/>
      <c r="AA40" s="616"/>
      <c r="AB40" s="209"/>
      <c r="AC40" s="184"/>
      <c r="AD40" s="616"/>
      <c r="AE40" s="209"/>
      <c r="AF40" s="184"/>
      <c r="AG40" s="616"/>
      <c r="AH40" s="209"/>
      <c r="AI40" s="184"/>
      <c r="AJ40" s="616"/>
      <c r="AK40" s="209"/>
      <c r="AL40" s="184"/>
      <c r="AM40" s="616"/>
      <c r="AN40" s="209"/>
      <c r="AO40" s="184"/>
      <c r="AP40" s="616"/>
      <c r="AQ40" s="209"/>
      <c r="AR40" s="184"/>
      <c r="AS40" s="616"/>
      <c r="AT40" s="209"/>
      <c r="AU40" s="184"/>
      <c r="AV40" s="616"/>
      <c r="AW40" s="209"/>
      <c r="AX40" s="184"/>
      <c r="AY40" s="616"/>
      <c r="AZ40" s="209"/>
      <c r="BA40" s="184"/>
      <c r="BB40" s="371"/>
      <c r="BC40" s="185"/>
      <c r="BD40" s="642"/>
      <c r="BE40" s="211"/>
      <c r="BF40" s="31"/>
      <c r="BG40" s="952"/>
      <c r="BH40" s="880"/>
      <c r="BI40" s="880"/>
      <c r="BJ40" s="880"/>
      <c r="BK40" s="880"/>
      <c r="BL40" s="953"/>
      <c r="BM40" s="97"/>
      <c r="BN40" s="952"/>
      <c r="BO40" s="880"/>
      <c r="BP40" s="880"/>
      <c r="BQ40" s="880"/>
      <c r="BR40" s="953"/>
      <c r="BS40" s="951"/>
      <c r="BT40" s="335"/>
      <c r="BU40" s="619"/>
      <c r="BV40" s="880"/>
      <c r="BW40" s="92"/>
      <c r="BX40" s="31"/>
      <c r="BY40" s="92"/>
      <c r="BZ40" s="92"/>
      <c r="CA40" s="92"/>
      <c r="CB40" s="92"/>
      <c r="CC40" s="92"/>
      <c r="CD40" s="92"/>
      <c r="CE40" s="92"/>
      <c r="CF40" s="92"/>
      <c r="CG40" s="92"/>
      <c r="CH40" s="92"/>
      <c r="CI40" s="92"/>
      <c r="CJ40" s="31"/>
      <c r="CK40" s="202"/>
      <c r="CM40" s="202"/>
      <c r="CN40" s="31"/>
      <c r="CO40" s="202"/>
      <c r="CP40" s="31"/>
      <c r="CQ40" s="202"/>
      <c r="CS40" s="634"/>
      <c r="CU40" s="638"/>
    </row>
    <row r="41" spans="2:99" x14ac:dyDescent="0.25">
      <c r="B41" s="600"/>
      <c r="C41" s="601"/>
      <c r="D41" s="601"/>
      <c r="E41" s="605"/>
      <c r="F41" s="603"/>
      <c r="G41" s="607"/>
      <c r="H41" s="607"/>
      <c r="I41" s="607"/>
      <c r="J41" s="610"/>
      <c r="K41" s="603"/>
      <c r="L41" s="205"/>
      <c r="M41" s="613"/>
      <c r="N41" s="206"/>
      <c r="O41" s="207"/>
      <c r="P41" s="207"/>
      <c r="Q41" s="182"/>
      <c r="R41" s="616"/>
      <c r="S41" s="209"/>
      <c r="T41" s="184"/>
      <c r="U41" s="616"/>
      <c r="V41" s="209"/>
      <c r="W41" s="184"/>
      <c r="X41" s="616"/>
      <c r="Y41" s="209"/>
      <c r="Z41" s="184"/>
      <c r="AA41" s="616"/>
      <c r="AB41" s="209"/>
      <c r="AC41" s="184"/>
      <c r="AD41" s="616"/>
      <c r="AE41" s="209"/>
      <c r="AF41" s="184"/>
      <c r="AG41" s="616"/>
      <c r="AH41" s="209"/>
      <c r="AI41" s="184"/>
      <c r="AJ41" s="616"/>
      <c r="AK41" s="209"/>
      <c r="AL41" s="184"/>
      <c r="AM41" s="616"/>
      <c r="AN41" s="209"/>
      <c r="AO41" s="184"/>
      <c r="AP41" s="616"/>
      <c r="AQ41" s="209"/>
      <c r="AR41" s="184"/>
      <c r="AS41" s="616"/>
      <c r="AT41" s="209"/>
      <c r="AU41" s="184"/>
      <c r="AV41" s="616"/>
      <c r="AW41" s="209"/>
      <c r="AX41" s="184"/>
      <c r="AY41" s="616"/>
      <c r="AZ41" s="209"/>
      <c r="BA41" s="184"/>
      <c r="BB41" s="371"/>
      <c r="BC41" s="185"/>
      <c r="BD41" s="642"/>
      <c r="BE41" s="211"/>
      <c r="BF41" s="31"/>
      <c r="BG41" s="952"/>
      <c r="BH41" s="880"/>
      <c r="BI41" s="880"/>
      <c r="BJ41" s="880"/>
      <c r="BK41" s="880"/>
      <c r="BL41" s="953"/>
      <c r="BM41" s="97"/>
      <c r="BN41" s="952"/>
      <c r="BO41" s="880"/>
      <c r="BP41" s="880"/>
      <c r="BQ41" s="880"/>
      <c r="BR41" s="953"/>
      <c r="BS41" s="951"/>
      <c r="BT41" s="335"/>
      <c r="BU41" s="619"/>
      <c r="BV41" s="880"/>
      <c r="BW41" s="92"/>
      <c r="BX41" s="31"/>
      <c r="BY41" s="92"/>
      <c r="BZ41" s="92"/>
      <c r="CA41" s="92"/>
      <c r="CB41" s="92"/>
      <c r="CC41" s="92"/>
      <c r="CD41" s="92"/>
      <c r="CE41" s="92"/>
      <c r="CF41" s="92"/>
      <c r="CG41" s="92"/>
      <c r="CH41" s="92"/>
      <c r="CI41" s="92"/>
      <c r="CJ41" s="31"/>
      <c r="CK41" s="202"/>
      <c r="CM41" s="202"/>
      <c r="CN41" s="31"/>
      <c r="CO41" s="202"/>
      <c r="CP41" s="31"/>
      <c r="CQ41" s="202"/>
      <c r="CS41" s="634"/>
      <c r="CU41" s="638"/>
    </row>
    <row r="42" spans="2:99" x14ac:dyDescent="0.25">
      <c r="B42" s="600"/>
      <c r="C42" s="601"/>
      <c r="D42" s="601"/>
      <c r="E42" s="605"/>
      <c r="F42" s="603"/>
      <c r="G42" s="607"/>
      <c r="H42" s="607"/>
      <c r="I42" s="607"/>
      <c r="J42" s="610"/>
      <c r="K42" s="603"/>
      <c r="L42" s="205"/>
      <c r="M42" s="613"/>
      <c r="N42" s="206"/>
      <c r="O42" s="207"/>
      <c r="P42" s="207"/>
      <c r="Q42" s="182"/>
      <c r="R42" s="616"/>
      <c r="S42" s="209"/>
      <c r="T42" s="184"/>
      <c r="U42" s="616"/>
      <c r="V42" s="209"/>
      <c r="W42" s="184"/>
      <c r="X42" s="616"/>
      <c r="Y42" s="209"/>
      <c r="Z42" s="184"/>
      <c r="AA42" s="616"/>
      <c r="AB42" s="209"/>
      <c r="AC42" s="184"/>
      <c r="AD42" s="616"/>
      <c r="AE42" s="209"/>
      <c r="AF42" s="184"/>
      <c r="AG42" s="616"/>
      <c r="AH42" s="209"/>
      <c r="AI42" s="184"/>
      <c r="AJ42" s="616"/>
      <c r="AK42" s="209"/>
      <c r="AL42" s="184"/>
      <c r="AM42" s="616"/>
      <c r="AN42" s="209"/>
      <c r="AO42" s="184"/>
      <c r="AP42" s="616"/>
      <c r="AQ42" s="209"/>
      <c r="AR42" s="184"/>
      <c r="AS42" s="616"/>
      <c r="AT42" s="209"/>
      <c r="AU42" s="184"/>
      <c r="AV42" s="616"/>
      <c r="AW42" s="209"/>
      <c r="AX42" s="184"/>
      <c r="AY42" s="616"/>
      <c r="AZ42" s="209"/>
      <c r="BA42" s="184"/>
      <c r="BB42" s="371"/>
      <c r="BC42" s="185"/>
      <c r="BD42" s="642"/>
      <c r="BE42" s="211"/>
      <c r="BF42" s="31"/>
      <c r="BG42" s="952"/>
      <c r="BH42" s="880"/>
      <c r="BI42" s="880"/>
      <c r="BJ42" s="880"/>
      <c r="BK42" s="880"/>
      <c r="BL42" s="953"/>
      <c r="BM42" s="97"/>
      <c r="BN42" s="952"/>
      <c r="BO42" s="880"/>
      <c r="BP42" s="880"/>
      <c r="BQ42" s="880"/>
      <c r="BR42" s="953"/>
      <c r="BS42" s="951"/>
      <c r="BT42" s="335"/>
      <c r="BU42" s="619"/>
      <c r="BV42" s="880"/>
      <c r="BW42" s="92"/>
      <c r="BX42" s="31"/>
      <c r="BY42" s="92"/>
      <c r="BZ42" s="92"/>
      <c r="CA42" s="92"/>
      <c r="CB42" s="92"/>
      <c r="CC42" s="92"/>
      <c r="CD42" s="92"/>
      <c r="CE42" s="92"/>
      <c r="CF42" s="92"/>
      <c r="CG42" s="92"/>
      <c r="CH42" s="92"/>
      <c r="CI42" s="92"/>
      <c r="CJ42" s="31"/>
      <c r="CK42" s="202"/>
      <c r="CM42" s="202"/>
      <c r="CN42" s="31"/>
      <c r="CO42" s="202"/>
      <c r="CP42" s="31"/>
      <c r="CQ42" s="202"/>
      <c r="CS42" s="634"/>
      <c r="CU42" s="638"/>
    </row>
    <row r="43" spans="2:99" x14ac:dyDescent="0.25">
      <c r="B43" s="600"/>
      <c r="C43" s="601"/>
      <c r="D43" s="601"/>
      <c r="E43" s="605"/>
      <c r="F43" s="603"/>
      <c r="G43" s="607"/>
      <c r="H43" s="607"/>
      <c r="I43" s="607"/>
      <c r="J43" s="610"/>
      <c r="K43" s="603"/>
      <c r="L43" s="205"/>
      <c r="M43" s="613"/>
      <c r="N43" s="206"/>
      <c r="O43" s="207"/>
      <c r="P43" s="207"/>
      <c r="Q43" s="182"/>
      <c r="R43" s="616"/>
      <c r="S43" s="209"/>
      <c r="T43" s="184"/>
      <c r="U43" s="616"/>
      <c r="V43" s="209"/>
      <c r="W43" s="184"/>
      <c r="X43" s="616"/>
      <c r="Y43" s="209"/>
      <c r="Z43" s="184"/>
      <c r="AA43" s="616"/>
      <c r="AB43" s="209"/>
      <c r="AC43" s="184"/>
      <c r="AD43" s="616"/>
      <c r="AE43" s="209"/>
      <c r="AF43" s="184"/>
      <c r="AG43" s="616"/>
      <c r="AH43" s="209"/>
      <c r="AI43" s="184"/>
      <c r="AJ43" s="616"/>
      <c r="AK43" s="209"/>
      <c r="AL43" s="184"/>
      <c r="AM43" s="616"/>
      <c r="AN43" s="209"/>
      <c r="AO43" s="184"/>
      <c r="AP43" s="616"/>
      <c r="AQ43" s="209"/>
      <c r="AR43" s="184"/>
      <c r="AS43" s="616"/>
      <c r="AT43" s="209"/>
      <c r="AU43" s="184"/>
      <c r="AV43" s="616"/>
      <c r="AW43" s="209"/>
      <c r="AX43" s="184"/>
      <c r="AY43" s="616"/>
      <c r="AZ43" s="209"/>
      <c r="BA43" s="184"/>
      <c r="BB43" s="371"/>
      <c r="BC43" s="185"/>
      <c r="BD43" s="642"/>
      <c r="BE43" s="211"/>
      <c r="BF43" s="31"/>
      <c r="BG43" s="952"/>
      <c r="BH43" s="880"/>
      <c r="BI43" s="880"/>
      <c r="BJ43" s="880"/>
      <c r="BK43" s="880"/>
      <c r="BL43" s="953"/>
      <c r="BM43" s="97"/>
      <c r="BN43" s="952"/>
      <c r="BO43" s="880"/>
      <c r="BP43" s="880"/>
      <c r="BQ43" s="880"/>
      <c r="BR43" s="953"/>
      <c r="BS43" s="951"/>
      <c r="BT43" s="335"/>
      <c r="BU43" s="619"/>
      <c r="BV43" s="880"/>
      <c r="BW43" s="92"/>
      <c r="BX43" s="31"/>
      <c r="BY43" s="92"/>
      <c r="BZ43" s="92"/>
      <c r="CA43" s="92"/>
      <c r="CB43" s="92"/>
      <c r="CC43" s="92"/>
      <c r="CD43" s="92"/>
      <c r="CE43" s="92"/>
      <c r="CF43" s="92"/>
      <c r="CG43" s="92"/>
      <c r="CH43" s="92"/>
      <c r="CI43" s="92"/>
      <c r="CJ43" s="31"/>
      <c r="CK43" s="202"/>
      <c r="CM43" s="202"/>
      <c r="CN43" s="31"/>
      <c r="CO43" s="202"/>
      <c r="CP43" s="31"/>
      <c r="CQ43" s="202"/>
      <c r="CS43" s="634"/>
      <c r="CU43" s="638"/>
    </row>
    <row r="44" spans="2:99" x14ac:dyDescent="0.25">
      <c r="B44" s="600"/>
      <c r="C44" s="601"/>
      <c r="D44" s="601"/>
      <c r="E44" s="605"/>
      <c r="F44" s="603"/>
      <c r="G44" s="607"/>
      <c r="H44" s="607"/>
      <c r="I44" s="607"/>
      <c r="J44" s="610"/>
      <c r="K44" s="603"/>
      <c r="L44" s="205"/>
      <c r="M44" s="613"/>
      <c r="N44" s="206"/>
      <c r="O44" s="207"/>
      <c r="P44" s="207"/>
      <c r="Q44" s="182"/>
      <c r="R44" s="616"/>
      <c r="S44" s="209"/>
      <c r="T44" s="184"/>
      <c r="U44" s="616"/>
      <c r="V44" s="209"/>
      <c r="W44" s="184"/>
      <c r="X44" s="616"/>
      <c r="Y44" s="209"/>
      <c r="Z44" s="184"/>
      <c r="AA44" s="616"/>
      <c r="AB44" s="209"/>
      <c r="AC44" s="184"/>
      <c r="AD44" s="616"/>
      <c r="AE44" s="209"/>
      <c r="AF44" s="184"/>
      <c r="AG44" s="616"/>
      <c r="AH44" s="209"/>
      <c r="AI44" s="184"/>
      <c r="AJ44" s="616"/>
      <c r="AK44" s="209"/>
      <c r="AL44" s="184"/>
      <c r="AM44" s="616"/>
      <c r="AN44" s="209"/>
      <c r="AO44" s="184"/>
      <c r="AP44" s="616"/>
      <c r="AQ44" s="209"/>
      <c r="AR44" s="184"/>
      <c r="AS44" s="616"/>
      <c r="AT44" s="209"/>
      <c r="AU44" s="184"/>
      <c r="AV44" s="616"/>
      <c r="AW44" s="209"/>
      <c r="AX44" s="184"/>
      <c r="AY44" s="616"/>
      <c r="AZ44" s="209"/>
      <c r="BA44" s="184"/>
      <c r="BB44" s="371"/>
      <c r="BC44" s="185"/>
      <c r="BD44" s="642"/>
      <c r="BE44" s="211"/>
      <c r="BF44" s="31"/>
      <c r="BG44" s="952"/>
      <c r="BH44" s="880"/>
      <c r="BI44" s="880"/>
      <c r="BJ44" s="880"/>
      <c r="BK44" s="880"/>
      <c r="BL44" s="953"/>
      <c r="BM44" s="97"/>
      <c r="BN44" s="952"/>
      <c r="BO44" s="880"/>
      <c r="BP44" s="880"/>
      <c r="BQ44" s="880"/>
      <c r="BR44" s="953"/>
      <c r="BS44" s="951"/>
      <c r="BT44" s="335"/>
      <c r="BU44" s="619"/>
      <c r="BV44" s="880"/>
      <c r="BW44" s="92"/>
      <c r="BX44" s="31"/>
      <c r="BY44" s="92"/>
      <c r="BZ44" s="92"/>
      <c r="CA44" s="92"/>
      <c r="CB44" s="92"/>
      <c r="CC44" s="92"/>
      <c r="CD44" s="92"/>
      <c r="CE44" s="92"/>
      <c r="CF44" s="92"/>
      <c r="CG44" s="92"/>
      <c r="CH44" s="92"/>
      <c r="CI44" s="92"/>
      <c r="CJ44" s="31"/>
      <c r="CK44" s="202"/>
      <c r="CM44" s="202"/>
      <c r="CN44" s="31"/>
      <c r="CO44" s="202"/>
      <c r="CP44" s="31"/>
      <c r="CQ44" s="202"/>
      <c r="CS44" s="634"/>
      <c r="CU44" s="638"/>
    </row>
    <row r="45" spans="2:99" x14ac:dyDescent="0.25">
      <c r="B45" s="600"/>
      <c r="C45" s="601"/>
      <c r="D45" s="601"/>
      <c r="E45" s="605"/>
      <c r="F45" s="603"/>
      <c r="G45" s="607"/>
      <c r="H45" s="607"/>
      <c r="I45" s="607"/>
      <c r="J45" s="610"/>
      <c r="K45" s="603"/>
      <c r="L45" s="205"/>
      <c r="M45" s="613"/>
      <c r="N45" s="206"/>
      <c r="O45" s="207"/>
      <c r="P45" s="207"/>
      <c r="Q45" s="182"/>
      <c r="R45" s="616"/>
      <c r="S45" s="209"/>
      <c r="T45" s="184"/>
      <c r="U45" s="616"/>
      <c r="V45" s="209"/>
      <c r="W45" s="184"/>
      <c r="X45" s="616"/>
      <c r="Y45" s="209"/>
      <c r="Z45" s="184"/>
      <c r="AA45" s="616"/>
      <c r="AB45" s="209"/>
      <c r="AC45" s="184"/>
      <c r="AD45" s="616"/>
      <c r="AE45" s="209"/>
      <c r="AF45" s="184"/>
      <c r="AG45" s="616"/>
      <c r="AH45" s="209"/>
      <c r="AI45" s="184"/>
      <c r="AJ45" s="616"/>
      <c r="AK45" s="209"/>
      <c r="AL45" s="184"/>
      <c r="AM45" s="616"/>
      <c r="AN45" s="209"/>
      <c r="AO45" s="184"/>
      <c r="AP45" s="616"/>
      <c r="AQ45" s="209"/>
      <c r="AR45" s="184"/>
      <c r="AS45" s="616"/>
      <c r="AT45" s="209"/>
      <c r="AU45" s="184"/>
      <c r="AV45" s="616"/>
      <c r="AW45" s="209"/>
      <c r="AX45" s="184"/>
      <c r="AY45" s="616"/>
      <c r="AZ45" s="209"/>
      <c r="BA45" s="184"/>
      <c r="BB45" s="371"/>
      <c r="BC45" s="185"/>
      <c r="BD45" s="642"/>
      <c r="BE45" s="211"/>
      <c r="BF45" s="31"/>
      <c r="BG45" s="952"/>
      <c r="BH45" s="880"/>
      <c r="BI45" s="880"/>
      <c r="BJ45" s="880"/>
      <c r="BK45" s="880"/>
      <c r="BL45" s="953"/>
      <c r="BM45" s="97"/>
      <c r="BN45" s="952"/>
      <c r="BO45" s="880"/>
      <c r="BP45" s="880"/>
      <c r="BQ45" s="880"/>
      <c r="BR45" s="953"/>
      <c r="BS45" s="951"/>
      <c r="BT45" s="335"/>
      <c r="BU45" s="619"/>
      <c r="BV45" s="880"/>
      <c r="BW45" s="92"/>
      <c r="BX45" s="31"/>
      <c r="BY45" s="92"/>
      <c r="BZ45" s="92"/>
      <c r="CA45" s="92"/>
      <c r="CB45" s="92"/>
      <c r="CC45" s="92"/>
      <c r="CD45" s="92"/>
      <c r="CE45" s="92"/>
      <c r="CF45" s="92"/>
      <c r="CG45" s="92"/>
      <c r="CH45" s="92"/>
      <c r="CI45" s="92"/>
      <c r="CJ45" s="31"/>
      <c r="CK45" s="202"/>
      <c r="CM45" s="202"/>
      <c r="CN45" s="31"/>
      <c r="CO45" s="202"/>
      <c r="CP45" s="31"/>
      <c r="CQ45" s="202"/>
      <c r="CS45" s="634"/>
      <c r="CU45" s="638"/>
    </row>
    <row r="46" spans="2:99" x14ac:dyDescent="0.25">
      <c r="B46" s="600"/>
      <c r="C46" s="601"/>
      <c r="D46" s="601"/>
      <c r="E46" s="605"/>
      <c r="F46" s="603"/>
      <c r="G46" s="607"/>
      <c r="H46" s="607"/>
      <c r="I46" s="607"/>
      <c r="J46" s="610"/>
      <c r="K46" s="603"/>
      <c r="L46" s="205"/>
      <c r="M46" s="613"/>
      <c r="N46" s="206"/>
      <c r="O46" s="207"/>
      <c r="P46" s="207"/>
      <c r="Q46" s="182"/>
      <c r="R46" s="616"/>
      <c r="S46" s="209"/>
      <c r="T46" s="184"/>
      <c r="U46" s="616"/>
      <c r="V46" s="209"/>
      <c r="W46" s="184"/>
      <c r="X46" s="616"/>
      <c r="Y46" s="209"/>
      <c r="Z46" s="184"/>
      <c r="AA46" s="616"/>
      <c r="AB46" s="209"/>
      <c r="AC46" s="184"/>
      <c r="AD46" s="616"/>
      <c r="AE46" s="209"/>
      <c r="AF46" s="184"/>
      <c r="AG46" s="616"/>
      <c r="AH46" s="209"/>
      <c r="AI46" s="184"/>
      <c r="AJ46" s="616"/>
      <c r="AK46" s="209"/>
      <c r="AL46" s="184"/>
      <c r="AM46" s="616"/>
      <c r="AN46" s="209"/>
      <c r="AO46" s="184"/>
      <c r="AP46" s="616"/>
      <c r="AQ46" s="209"/>
      <c r="AR46" s="184"/>
      <c r="AS46" s="616"/>
      <c r="AT46" s="209"/>
      <c r="AU46" s="184"/>
      <c r="AV46" s="616"/>
      <c r="AW46" s="209"/>
      <c r="AX46" s="184"/>
      <c r="AY46" s="616"/>
      <c r="AZ46" s="209"/>
      <c r="BA46" s="184"/>
      <c r="BB46" s="371"/>
      <c r="BC46" s="185"/>
      <c r="BD46" s="642"/>
      <c r="BE46" s="211"/>
      <c r="BF46" s="31"/>
      <c r="BG46" s="952"/>
      <c r="BH46" s="880"/>
      <c r="BI46" s="880"/>
      <c r="BJ46" s="880"/>
      <c r="BK46" s="880"/>
      <c r="BL46" s="953"/>
      <c r="BM46" s="97"/>
      <c r="BN46" s="952"/>
      <c r="BO46" s="880"/>
      <c r="BP46" s="880"/>
      <c r="BQ46" s="880"/>
      <c r="BR46" s="953"/>
      <c r="BS46" s="951"/>
      <c r="BT46" s="335"/>
      <c r="BU46" s="619"/>
      <c r="BV46" s="880"/>
      <c r="BW46" s="92"/>
      <c r="BX46" s="31"/>
      <c r="BY46" s="92"/>
      <c r="BZ46" s="92"/>
      <c r="CA46" s="92"/>
      <c r="CB46" s="92"/>
      <c r="CC46" s="92"/>
      <c r="CD46" s="92"/>
      <c r="CE46" s="92"/>
      <c r="CF46" s="92"/>
      <c r="CG46" s="92"/>
      <c r="CH46" s="92"/>
      <c r="CI46" s="92"/>
      <c r="CJ46" s="31"/>
      <c r="CK46" s="202"/>
      <c r="CM46" s="202"/>
      <c r="CN46" s="31"/>
      <c r="CO46" s="202"/>
      <c r="CP46" s="31"/>
      <c r="CQ46" s="202"/>
      <c r="CS46" s="634"/>
      <c r="CU46" s="638"/>
    </row>
    <row r="47" spans="2:99" x14ac:dyDescent="0.25">
      <c r="B47" s="600"/>
      <c r="C47" s="601"/>
      <c r="D47" s="601"/>
      <c r="E47" s="605"/>
      <c r="F47" s="603"/>
      <c r="G47" s="607"/>
      <c r="H47" s="607"/>
      <c r="I47" s="607"/>
      <c r="J47" s="610"/>
      <c r="K47" s="603"/>
      <c r="L47" s="205"/>
      <c r="M47" s="613"/>
      <c r="N47" s="206"/>
      <c r="O47" s="207"/>
      <c r="P47" s="207"/>
      <c r="Q47" s="182"/>
      <c r="R47" s="616"/>
      <c r="S47" s="209"/>
      <c r="T47" s="184"/>
      <c r="U47" s="616"/>
      <c r="V47" s="209"/>
      <c r="W47" s="184"/>
      <c r="X47" s="616"/>
      <c r="Y47" s="209"/>
      <c r="Z47" s="184"/>
      <c r="AA47" s="616"/>
      <c r="AB47" s="209"/>
      <c r="AC47" s="184"/>
      <c r="AD47" s="616"/>
      <c r="AE47" s="209"/>
      <c r="AF47" s="184"/>
      <c r="AG47" s="616"/>
      <c r="AH47" s="209"/>
      <c r="AI47" s="184"/>
      <c r="AJ47" s="616"/>
      <c r="AK47" s="209"/>
      <c r="AL47" s="184"/>
      <c r="AM47" s="616"/>
      <c r="AN47" s="209"/>
      <c r="AO47" s="184"/>
      <c r="AP47" s="616"/>
      <c r="AQ47" s="209"/>
      <c r="AR47" s="184"/>
      <c r="AS47" s="616"/>
      <c r="AT47" s="209"/>
      <c r="AU47" s="184"/>
      <c r="AV47" s="616"/>
      <c r="AW47" s="209"/>
      <c r="AX47" s="184"/>
      <c r="AY47" s="616"/>
      <c r="AZ47" s="209"/>
      <c r="BA47" s="184"/>
      <c r="BB47" s="371"/>
      <c r="BC47" s="185"/>
      <c r="BD47" s="642"/>
      <c r="BE47" s="211"/>
      <c r="BF47" s="31"/>
      <c r="BG47" s="952"/>
      <c r="BH47" s="880"/>
      <c r="BI47" s="880"/>
      <c r="BJ47" s="880"/>
      <c r="BK47" s="880"/>
      <c r="BL47" s="953"/>
      <c r="BM47" s="97"/>
      <c r="BN47" s="952"/>
      <c r="BO47" s="880"/>
      <c r="BP47" s="880"/>
      <c r="BQ47" s="880"/>
      <c r="BR47" s="953"/>
      <c r="BS47" s="951"/>
      <c r="BT47" s="335"/>
      <c r="BU47" s="619"/>
      <c r="BV47" s="880"/>
      <c r="BW47" s="92"/>
      <c r="BX47" s="31"/>
      <c r="BY47" s="92"/>
      <c r="BZ47" s="92"/>
      <c r="CA47" s="92"/>
      <c r="CB47" s="92"/>
      <c r="CC47" s="92"/>
      <c r="CD47" s="92"/>
      <c r="CE47" s="92"/>
      <c r="CF47" s="92"/>
      <c r="CG47" s="92"/>
      <c r="CH47" s="92"/>
      <c r="CI47" s="92"/>
      <c r="CJ47" s="31"/>
      <c r="CK47" s="202"/>
      <c r="CM47" s="202"/>
      <c r="CN47" s="31"/>
      <c r="CO47" s="202"/>
      <c r="CP47" s="31"/>
      <c r="CQ47" s="202"/>
      <c r="CS47" s="634"/>
      <c r="CU47" s="638"/>
    </row>
    <row r="48" spans="2:99" x14ac:dyDescent="0.25">
      <c r="B48" s="600"/>
      <c r="C48" s="601"/>
      <c r="D48" s="601"/>
      <c r="E48" s="605"/>
      <c r="F48" s="603"/>
      <c r="G48" s="607"/>
      <c r="H48" s="607"/>
      <c r="I48" s="607"/>
      <c r="J48" s="610"/>
      <c r="K48" s="603"/>
      <c r="L48" s="205"/>
      <c r="M48" s="613"/>
      <c r="N48" s="206"/>
      <c r="O48" s="207"/>
      <c r="P48" s="207"/>
      <c r="Q48" s="182"/>
      <c r="R48" s="616"/>
      <c r="S48" s="209"/>
      <c r="T48" s="184"/>
      <c r="U48" s="616"/>
      <c r="V48" s="209"/>
      <c r="W48" s="184"/>
      <c r="X48" s="616"/>
      <c r="Y48" s="209"/>
      <c r="Z48" s="184"/>
      <c r="AA48" s="616"/>
      <c r="AB48" s="209"/>
      <c r="AC48" s="184"/>
      <c r="AD48" s="616"/>
      <c r="AE48" s="209"/>
      <c r="AF48" s="184"/>
      <c r="AG48" s="616"/>
      <c r="AH48" s="209"/>
      <c r="AI48" s="184"/>
      <c r="AJ48" s="616"/>
      <c r="AK48" s="209"/>
      <c r="AL48" s="184"/>
      <c r="AM48" s="616"/>
      <c r="AN48" s="209"/>
      <c r="AO48" s="184"/>
      <c r="AP48" s="616"/>
      <c r="AQ48" s="209"/>
      <c r="AR48" s="184"/>
      <c r="AS48" s="616"/>
      <c r="AT48" s="209"/>
      <c r="AU48" s="184"/>
      <c r="AV48" s="616"/>
      <c r="AW48" s="209"/>
      <c r="AX48" s="184"/>
      <c r="AY48" s="616"/>
      <c r="AZ48" s="209"/>
      <c r="BA48" s="184"/>
      <c r="BB48" s="371"/>
      <c r="BC48" s="185"/>
      <c r="BD48" s="642"/>
      <c r="BE48" s="211"/>
      <c r="BF48" s="31"/>
      <c r="BG48" s="952"/>
      <c r="BH48" s="880"/>
      <c r="BI48" s="880"/>
      <c r="BJ48" s="880"/>
      <c r="BK48" s="880"/>
      <c r="BL48" s="953"/>
      <c r="BM48" s="97"/>
      <c r="BN48" s="952"/>
      <c r="BO48" s="880"/>
      <c r="BP48" s="880"/>
      <c r="BQ48" s="880"/>
      <c r="BR48" s="953"/>
      <c r="BS48" s="951"/>
      <c r="BT48" s="335"/>
      <c r="BU48" s="619"/>
      <c r="BV48" s="880"/>
      <c r="BW48" s="92"/>
      <c r="BX48" s="31"/>
      <c r="BY48" s="92"/>
      <c r="BZ48" s="92"/>
      <c r="CA48" s="92"/>
      <c r="CB48" s="92"/>
      <c r="CC48" s="92"/>
      <c r="CD48" s="92"/>
      <c r="CE48" s="92"/>
      <c r="CF48" s="92"/>
      <c r="CG48" s="92"/>
      <c r="CH48" s="92"/>
      <c r="CI48" s="92"/>
      <c r="CJ48" s="31"/>
      <c r="CK48" s="202"/>
      <c r="CM48" s="202"/>
      <c r="CN48" s="31"/>
      <c r="CO48" s="202"/>
      <c r="CP48" s="31"/>
      <c r="CQ48" s="202"/>
      <c r="CS48" s="634"/>
      <c r="CU48" s="638"/>
    </row>
    <row r="49" spans="2:99" x14ac:dyDescent="0.25">
      <c r="B49" s="600"/>
      <c r="C49" s="601"/>
      <c r="D49" s="601"/>
      <c r="E49" s="605"/>
      <c r="F49" s="603"/>
      <c r="G49" s="607"/>
      <c r="H49" s="607"/>
      <c r="I49" s="607"/>
      <c r="J49" s="610"/>
      <c r="K49" s="603"/>
      <c r="L49" s="205"/>
      <c r="M49" s="613"/>
      <c r="N49" s="206"/>
      <c r="O49" s="207"/>
      <c r="P49" s="207"/>
      <c r="Q49" s="182"/>
      <c r="R49" s="616"/>
      <c r="S49" s="209"/>
      <c r="T49" s="184"/>
      <c r="U49" s="616"/>
      <c r="V49" s="209"/>
      <c r="W49" s="184"/>
      <c r="X49" s="616"/>
      <c r="Y49" s="209"/>
      <c r="Z49" s="184"/>
      <c r="AA49" s="616"/>
      <c r="AB49" s="209"/>
      <c r="AC49" s="184"/>
      <c r="AD49" s="616"/>
      <c r="AE49" s="209"/>
      <c r="AF49" s="184"/>
      <c r="AG49" s="616"/>
      <c r="AH49" s="209"/>
      <c r="AI49" s="184"/>
      <c r="AJ49" s="616"/>
      <c r="AK49" s="209"/>
      <c r="AL49" s="184"/>
      <c r="AM49" s="616"/>
      <c r="AN49" s="209"/>
      <c r="AO49" s="184"/>
      <c r="AP49" s="616"/>
      <c r="AQ49" s="209"/>
      <c r="AR49" s="184"/>
      <c r="AS49" s="616"/>
      <c r="AT49" s="209"/>
      <c r="AU49" s="184"/>
      <c r="AV49" s="616"/>
      <c r="AW49" s="209"/>
      <c r="AX49" s="184"/>
      <c r="AY49" s="616"/>
      <c r="AZ49" s="209"/>
      <c r="BA49" s="184"/>
      <c r="BB49" s="371"/>
      <c r="BC49" s="185"/>
      <c r="BD49" s="642"/>
      <c r="BE49" s="211"/>
      <c r="BF49" s="31"/>
      <c r="BG49" s="952"/>
      <c r="BH49" s="880"/>
      <c r="BI49" s="880"/>
      <c r="BJ49" s="880"/>
      <c r="BK49" s="880"/>
      <c r="BL49" s="953"/>
      <c r="BM49" s="97"/>
      <c r="BN49" s="952"/>
      <c r="BO49" s="880"/>
      <c r="BP49" s="880"/>
      <c r="BQ49" s="880"/>
      <c r="BR49" s="953"/>
      <c r="BS49" s="951"/>
      <c r="BT49" s="335"/>
      <c r="BU49" s="619"/>
      <c r="BV49" s="880"/>
      <c r="BW49" s="92"/>
      <c r="BX49" s="31"/>
      <c r="BY49" s="92"/>
      <c r="BZ49" s="92"/>
      <c r="CA49" s="92"/>
      <c r="CB49" s="92"/>
      <c r="CC49" s="92"/>
      <c r="CD49" s="92"/>
      <c r="CE49" s="92"/>
      <c r="CF49" s="92"/>
      <c r="CG49" s="92"/>
      <c r="CH49" s="92"/>
      <c r="CI49" s="92"/>
      <c r="CJ49" s="31"/>
      <c r="CK49" s="202"/>
      <c r="CM49" s="202"/>
      <c r="CN49" s="31"/>
      <c r="CO49" s="202"/>
      <c r="CP49" s="31"/>
      <c r="CQ49" s="202"/>
      <c r="CS49" s="634"/>
      <c r="CU49" s="638"/>
    </row>
    <row r="50" spans="2:99" x14ac:dyDescent="0.25">
      <c r="B50" s="600"/>
      <c r="C50" s="601"/>
      <c r="D50" s="601"/>
      <c r="E50" s="605"/>
      <c r="F50" s="603"/>
      <c r="G50" s="607"/>
      <c r="H50" s="607"/>
      <c r="I50" s="607"/>
      <c r="J50" s="610"/>
      <c r="K50" s="611"/>
      <c r="L50" s="205"/>
      <c r="M50" s="613"/>
      <c r="N50" s="206"/>
      <c r="O50" s="207"/>
      <c r="P50" s="207"/>
      <c r="Q50" s="182"/>
      <c r="R50" s="616"/>
      <c r="S50" s="209"/>
      <c r="T50" s="184"/>
      <c r="U50" s="616"/>
      <c r="V50" s="209"/>
      <c r="W50" s="184"/>
      <c r="X50" s="616"/>
      <c r="Y50" s="209"/>
      <c r="Z50" s="184"/>
      <c r="AA50" s="616"/>
      <c r="AB50" s="209"/>
      <c r="AC50" s="184"/>
      <c r="AD50" s="616"/>
      <c r="AE50" s="209"/>
      <c r="AF50" s="184"/>
      <c r="AG50" s="616"/>
      <c r="AH50" s="209"/>
      <c r="AI50" s="184"/>
      <c r="AJ50" s="616"/>
      <c r="AK50" s="209"/>
      <c r="AL50" s="184"/>
      <c r="AM50" s="616"/>
      <c r="AN50" s="209"/>
      <c r="AO50" s="184"/>
      <c r="AP50" s="616"/>
      <c r="AQ50" s="209"/>
      <c r="AR50" s="184"/>
      <c r="AS50" s="616"/>
      <c r="AT50" s="209"/>
      <c r="AU50" s="184"/>
      <c r="AV50" s="616"/>
      <c r="AW50" s="209"/>
      <c r="AX50" s="184"/>
      <c r="AY50" s="616"/>
      <c r="AZ50" s="209"/>
      <c r="BA50" s="184"/>
      <c r="BB50" s="371"/>
      <c r="BC50" s="185"/>
      <c r="BD50" s="642"/>
      <c r="BE50" s="211"/>
      <c r="BF50" s="31"/>
      <c r="BG50" s="952"/>
      <c r="BH50" s="880"/>
      <c r="BI50" s="880"/>
      <c r="BJ50" s="880"/>
      <c r="BK50" s="880"/>
      <c r="BL50" s="953"/>
      <c r="BM50" s="97"/>
      <c r="BN50" s="952"/>
      <c r="BO50" s="880"/>
      <c r="BP50" s="880"/>
      <c r="BQ50" s="880"/>
      <c r="BR50" s="953"/>
      <c r="BS50" s="951"/>
      <c r="BT50" s="335"/>
      <c r="BU50" s="619"/>
      <c r="BV50" s="880"/>
      <c r="BW50" s="92"/>
      <c r="BX50" s="31"/>
      <c r="BY50" s="92"/>
      <c r="BZ50" s="92"/>
      <c r="CA50" s="92"/>
      <c r="CB50" s="92"/>
      <c r="CC50" s="92"/>
      <c r="CD50" s="92"/>
      <c r="CE50" s="92"/>
      <c r="CF50" s="92"/>
      <c r="CG50" s="92"/>
      <c r="CH50" s="92"/>
      <c r="CI50" s="92"/>
      <c r="CJ50" s="31"/>
      <c r="CK50" s="202"/>
      <c r="CM50" s="202"/>
      <c r="CN50" s="31"/>
      <c r="CO50" s="202"/>
      <c r="CP50" s="31"/>
      <c r="CQ50" s="202"/>
      <c r="CS50" s="634"/>
      <c r="CU50" s="638"/>
    </row>
    <row r="51" spans="2:99" x14ac:dyDescent="0.25">
      <c r="B51" s="600"/>
      <c r="C51" s="601"/>
      <c r="D51" s="601"/>
      <c r="E51" s="605"/>
      <c r="F51" s="603"/>
      <c r="G51" s="607"/>
      <c r="H51" s="607"/>
      <c r="I51" s="607"/>
      <c r="J51" s="610"/>
      <c r="K51" s="603"/>
      <c r="L51" s="205"/>
      <c r="M51" s="613"/>
      <c r="N51" s="206"/>
      <c r="O51" s="207"/>
      <c r="P51" s="207"/>
      <c r="Q51" s="182"/>
      <c r="R51" s="616"/>
      <c r="S51" s="209"/>
      <c r="T51" s="184"/>
      <c r="U51" s="616"/>
      <c r="V51" s="209"/>
      <c r="W51" s="184"/>
      <c r="X51" s="616"/>
      <c r="Y51" s="209"/>
      <c r="Z51" s="184"/>
      <c r="AA51" s="616"/>
      <c r="AB51" s="209"/>
      <c r="AC51" s="184"/>
      <c r="AD51" s="616"/>
      <c r="AE51" s="209"/>
      <c r="AF51" s="184"/>
      <c r="AG51" s="616"/>
      <c r="AH51" s="209"/>
      <c r="AI51" s="184"/>
      <c r="AJ51" s="616"/>
      <c r="AK51" s="209"/>
      <c r="AL51" s="184"/>
      <c r="AM51" s="616"/>
      <c r="AN51" s="209"/>
      <c r="AO51" s="184"/>
      <c r="AP51" s="616"/>
      <c r="AQ51" s="209"/>
      <c r="AR51" s="184"/>
      <c r="AS51" s="616"/>
      <c r="AT51" s="209"/>
      <c r="AU51" s="184"/>
      <c r="AV51" s="616"/>
      <c r="AW51" s="209"/>
      <c r="AX51" s="184"/>
      <c r="AY51" s="616"/>
      <c r="AZ51" s="209"/>
      <c r="BA51" s="184"/>
      <c r="BB51" s="371"/>
      <c r="BC51" s="185"/>
      <c r="BD51" s="642"/>
      <c r="BE51" s="211"/>
      <c r="BF51" s="31"/>
      <c r="BG51" s="952"/>
      <c r="BH51" s="880"/>
      <c r="BI51" s="880"/>
      <c r="BJ51" s="880"/>
      <c r="BK51" s="880"/>
      <c r="BL51" s="953"/>
      <c r="BM51" s="97"/>
      <c r="BN51" s="952"/>
      <c r="BO51" s="880"/>
      <c r="BP51" s="880"/>
      <c r="BQ51" s="880"/>
      <c r="BR51" s="953"/>
      <c r="BS51" s="951"/>
      <c r="BT51" s="335"/>
      <c r="BU51" s="619"/>
      <c r="BV51" s="880"/>
      <c r="BW51" s="92"/>
      <c r="BX51" s="31"/>
      <c r="BY51" s="92"/>
      <c r="BZ51" s="92"/>
      <c r="CA51" s="92"/>
      <c r="CB51" s="92"/>
      <c r="CC51" s="92"/>
      <c r="CD51" s="92"/>
      <c r="CE51" s="92"/>
      <c r="CF51" s="92"/>
      <c r="CG51" s="92"/>
      <c r="CH51" s="92"/>
      <c r="CI51" s="92"/>
      <c r="CJ51" s="31"/>
      <c r="CK51" s="202"/>
      <c r="CM51" s="202"/>
      <c r="CN51" s="31"/>
      <c r="CO51" s="202"/>
      <c r="CP51" s="31"/>
      <c r="CQ51" s="202"/>
      <c r="CS51" s="634"/>
      <c r="CU51" s="638"/>
    </row>
    <row r="52" spans="2:99" x14ac:dyDescent="0.25">
      <c r="B52" s="600"/>
      <c r="C52" s="601"/>
      <c r="D52" s="601"/>
      <c r="E52" s="605"/>
      <c r="F52" s="603"/>
      <c r="G52" s="607"/>
      <c r="H52" s="607"/>
      <c r="I52" s="607"/>
      <c r="J52" s="610"/>
      <c r="K52" s="611"/>
      <c r="L52" s="205"/>
      <c r="M52" s="613"/>
      <c r="N52" s="206"/>
      <c r="O52" s="207"/>
      <c r="P52" s="207"/>
      <c r="Q52" s="182"/>
      <c r="R52" s="616"/>
      <c r="S52" s="209"/>
      <c r="T52" s="184"/>
      <c r="U52" s="616"/>
      <c r="V52" s="209"/>
      <c r="W52" s="184"/>
      <c r="X52" s="616"/>
      <c r="Y52" s="209"/>
      <c r="Z52" s="184"/>
      <c r="AA52" s="616"/>
      <c r="AB52" s="209"/>
      <c r="AC52" s="184"/>
      <c r="AD52" s="616"/>
      <c r="AE52" s="209"/>
      <c r="AF52" s="184"/>
      <c r="AG52" s="616"/>
      <c r="AH52" s="209"/>
      <c r="AI52" s="184"/>
      <c r="AJ52" s="616"/>
      <c r="AK52" s="209"/>
      <c r="AL52" s="184"/>
      <c r="AM52" s="616"/>
      <c r="AN52" s="209"/>
      <c r="AO52" s="184"/>
      <c r="AP52" s="616"/>
      <c r="AQ52" s="209"/>
      <c r="AR52" s="184"/>
      <c r="AS52" s="616"/>
      <c r="AT52" s="209"/>
      <c r="AU52" s="184"/>
      <c r="AV52" s="616"/>
      <c r="AW52" s="209"/>
      <c r="AX52" s="184"/>
      <c r="AY52" s="616"/>
      <c r="AZ52" s="209"/>
      <c r="BA52" s="184"/>
      <c r="BB52" s="371"/>
      <c r="BC52" s="185"/>
      <c r="BD52" s="642"/>
      <c r="BE52" s="211"/>
      <c r="BF52" s="31"/>
      <c r="BG52" s="952"/>
      <c r="BH52" s="880"/>
      <c r="BI52" s="880"/>
      <c r="BJ52" s="880"/>
      <c r="BK52" s="880"/>
      <c r="BL52" s="953"/>
      <c r="BM52" s="97"/>
      <c r="BN52" s="952"/>
      <c r="BO52" s="880"/>
      <c r="BP52" s="880"/>
      <c r="BQ52" s="880"/>
      <c r="BR52" s="953"/>
      <c r="BS52" s="951"/>
      <c r="BT52" s="335"/>
      <c r="BU52" s="619"/>
      <c r="BV52" s="880"/>
      <c r="BW52" s="92"/>
      <c r="BX52" s="31"/>
      <c r="BY52" s="92"/>
      <c r="BZ52" s="92"/>
      <c r="CA52" s="92"/>
      <c r="CB52" s="92"/>
      <c r="CC52" s="92"/>
      <c r="CD52" s="92"/>
      <c r="CE52" s="92"/>
      <c r="CF52" s="92"/>
      <c r="CG52" s="92"/>
      <c r="CH52" s="92"/>
      <c r="CI52" s="92"/>
      <c r="CJ52" s="31"/>
      <c r="CK52" s="202"/>
      <c r="CM52" s="202"/>
      <c r="CN52" s="31"/>
      <c r="CO52" s="202"/>
      <c r="CP52" s="31"/>
      <c r="CQ52" s="202"/>
      <c r="CS52" s="634"/>
      <c r="CU52" s="638"/>
    </row>
    <row r="53" spans="2:99" x14ac:dyDescent="0.25">
      <c r="B53" s="600"/>
      <c r="C53" s="601"/>
      <c r="D53" s="601"/>
      <c r="E53" s="605"/>
      <c r="F53" s="603"/>
      <c r="G53" s="607"/>
      <c r="H53" s="607"/>
      <c r="I53" s="607"/>
      <c r="J53" s="610"/>
      <c r="K53" s="611"/>
      <c r="L53" s="205"/>
      <c r="M53" s="613"/>
      <c r="N53" s="206"/>
      <c r="O53" s="207"/>
      <c r="P53" s="207"/>
      <c r="Q53" s="182"/>
      <c r="R53" s="616"/>
      <c r="S53" s="209"/>
      <c r="T53" s="184"/>
      <c r="U53" s="616"/>
      <c r="V53" s="209"/>
      <c r="W53" s="184"/>
      <c r="X53" s="616"/>
      <c r="Y53" s="209"/>
      <c r="Z53" s="184"/>
      <c r="AA53" s="616"/>
      <c r="AB53" s="209"/>
      <c r="AC53" s="184"/>
      <c r="AD53" s="616"/>
      <c r="AE53" s="209"/>
      <c r="AF53" s="184"/>
      <c r="AG53" s="616"/>
      <c r="AH53" s="209"/>
      <c r="AI53" s="184"/>
      <c r="AJ53" s="616"/>
      <c r="AK53" s="209"/>
      <c r="AL53" s="184"/>
      <c r="AM53" s="616"/>
      <c r="AN53" s="209"/>
      <c r="AO53" s="184"/>
      <c r="AP53" s="616"/>
      <c r="AQ53" s="209"/>
      <c r="AR53" s="184"/>
      <c r="AS53" s="616"/>
      <c r="AT53" s="209"/>
      <c r="AU53" s="184"/>
      <c r="AV53" s="616"/>
      <c r="AW53" s="209"/>
      <c r="AX53" s="184"/>
      <c r="AY53" s="616"/>
      <c r="AZ53" s="209"/>
      <c r="BA53" s="184"/>
      <c r="BB53" s="371"/>
      <c r="BC53" s="185"/>
      <c r="BD53" s="642"/>
      <c r="BE53" s="211"/>
      <c r="BF53" s="31"/>
      <c r="BG53" s="952"/>
      <c r="BH53" s="880"/>
      <c r="BI53" s="880"/>
      <c r="BJ53" s="880"/>
      <c r="BK53" s="880"/>
      <c r="BL53" s="953"/>
      <c r="BM53" s="97"/>
      <c r="BN53" s="952"/>
      <c r="BO53" s="880"/>
      <c r="BP53" s="880"/>
      <c r="BQ53" s="880"/>
      <c r="BR53" s="953"/>
      <c r="BS53" s="951"/>
      <c r="BT53" s="335"/>
      <c r="BU53" s="619"/>
      <c r="BV53" s="880"/>
      <c r="BW53" s="92"/>
      <c r="BX53" s="31"/>
      <c r="BY53" s="92"/>
      <c r="BZ53" s="92"/>
      <c r="CA53" s="92"/>
      <c r="CB53" s="92"/>
      <c r="CC53" s="92"/>
      <c r="CD53" s="92"/>
      <c r="CE53" s="92"/>
      <c r="CF53" s="92"/>
      <c r="CG53" s="92"/>
      <c r="CH53" s="92"/>
      <c r="CI53" s="92"/>
      <c r="CJ53" s="31"/>
      <c r="CK53" s="202"/>
      <c r="CM53" s="202"/>
      <c r="CN53" s="31"/>
      <c r="CO53" s="202"/>
      <c r="CP53" s="31"/>
      <c r="CQ53" s="202"/>
      <c r="CS53" s="634"/>
      <c r="CU53" s="638"/>
    </row>
    <row r="54" spans="2:99" ht="15.75" thickBot="1" x14ac:dyDescent="0.3">
      <c r="B54" s="600"/>
      <c r="C54" s="601"/>
      <c r="D54" s="601"/>
      <c r="E54" s="605"/>
      <c r="F54" s="603"/>
      <c r="G54" s="607"/>
      <c r="H54" s="607"/>
      <c r="I54" s="607"/>
      <c r="J54" s="610"/>
      <c r="K54" s="611"/>
      <c r="L54" s="205"/>
      <c r="M54" s="613"/>
      <c r="N54" s="206"/>
      <c r="O54" s="207"/>
      <c r="P54" s="207"/>
      <c r="Q54" s="182"/>
      <c r="R54" s="616"/>
      <c r="S54" s="209"/>
      <c r="T54" s="184"/>
      <c r="U54" s="616"/>
      <c r="V54" s="209"/>
      <c r="W54" s="184"/>
      <c r="X54" s="616"/>
      <c r="Y54" s="209"/>
      <c r="Z54" s="184"/>
      <c r="AA54" s="616"/>
      <c r="AB54" s="209"/>
      <c r="AC54" s="184"/>
      <c r="AD54" s="616"/>
      <c r="AE54" s="209"/>
      <c r="AF54" s="184"/>
      <c r="AG54" s="616"/>
      <c r="AH54" s="209"/>
      <c r="AI54" s="184"/>
      <c r="AJ54" s="616"/>
      <c r="AK54" s="209"/>
      <c r="AL54" s="184"/>
      <c r="AM54" s="616"/>
      <c r="AN54" s="209"/>
      <c r="AO54" s="184"/>
      <c r="AP54" s="616"/>
      <c r="AQ54" s="209"/>
      <c r="AR54" s="184"/>
      <c r="AS54" s="616"/>
      <c r="AT54" s="209"/>
      <c r="AU54" s="184"/>
      <c r="AV54" s="616"/>
      <c r="AW54" s="209"/>
      <c r="AX54" s="184"/>
      <c r="AY54" s="616"/>
      <c r="AZ54" s="209"/>
      <c r="BA54" s="184"/>
      <c r="BB54" s="371"/>
      <c r="BC54" s="185"/>
      <c r="BD54" s="642"/>
      <c r="BE54" s="211"/>
      <c r="BF54" s="31"/>
      <c r="BG54" s="954"/>
      <c r="BH54" s="955"/>
      <c r="BI54" s="955"/>
      <c r="BJ54" s="955"/>
      <c r="BK54" s="955"/>
      <c r="BL54" s="956"/>
      <c r="BM54" s="97"/>
      <c r="BN54" s="954"/>
      <c r="BO54" s="955"/>
      <c r="BP54" s="955"/>
      <c r="BQ54" s="955"/>
      <c r="BR54" s="956"/>
      <c r="BS54" s="951"/>
      <c r="BT54" s="335"/>
      <c r="BU54" s="619"/>
      <c r="BV54" s="880"/>
      <c r="BW54" s="92"/>
      <c r="BX54" s="31"/>
      <c r="BY54" s="92"/>
      <c r="BZ54" s="92"/>
      <c r="CA54" s="92"/>
      <c r="CB54" s="92"/>
      <c r="CC54" s="92"/>
      <c r="CD54" s="92"/>
      <c r="CE54" s="92"/>
      <c r="CF54" s="92"/>
      <c r="CG54" s="92"/>
      <c r="CH54" s="92"/>
      <c r="CI54" s="92"/>
      <c r="CJ54" s="31"/>
      <c r="CK54" s="202"/>
      <c r="CM54" s="202"/>
      <c r="CN54" s="31"/>
      <c r="CO54" s="202"/>
      <c r="CP54" s="31"/>
      <c r="CQ54" s="202"/>
      <c r="CS54" s="634"/>
      <c r="CU54" s="638"/>
    </row>
    <row r="55" spans="2:99" x14ac:dyDescent="0.25">
      <c r="CK55" s="26"/>
      <c r="CL55" s="26"/>
      <c r="CM55" s="108"/>
      <c r="CN55" s="109"/>
      <c r="CO55" s="108"/>
      <c r="CQ55" s="26"/>
      <c r="CR55" s="26"/>
    </row>
    <row r="56" spans="2:99" x14ac:dyDescent="0.25">
      <c r="T56" s="31"/>
      <c r="U56" s="31"/>
      <c r="V56" s="31"/>
      <c r="W56" s="31"/>
      <c r="X56" s="31"/>
      <c r="Y56" s="31"/>
      <c r="Z56" s="31"/>
      <c r="AA56" s="31"/>
      <c r="AB56" s="31"/>
      <c r="AC56" s="31"/>
      <c r="AD56" s="31"/>
      <c r="AE56" s="31"/>
      <c r="AF56" s="31"/>
      <c r="AG56" s="31"/>
      <c r="AH56" s="31"/>
      <c r="AI56" s="31"/>
      <c r="AJ56" s="31"/>
      <c r="AK56" s="31"/>
      <c r="AL56" s="31"/>
      <c r="AM56" s="31"/>
      <c r="AN56" s="31"/>
      <c r="AO56" s="31"/>
      <c r="AP56" s="31"/>
      <c r="AQ56" s="31"/>
      <c r="AR56" s="31"/>
      <c r="AS56" s="31"/>
      <c r="AT56" s="31"/>
      <c r="AU56" s="31"/>
      <c r="AV56" s="31"/>
      <c r="AW56" s="31"/>
      <c r="AX56" s="31"/>
      <c r="AY56" s="31"/>
      <c r="AZ56" s="31"/>
      <c r="BA56" s="31"/>
      <c r="BB56" s="31"/>
      <c r="CI56" s="33"/>
      <c r="CJ56" s="33"/>
      <c r="CK56" s="108"/>
      <c r="CL56" s="109"/>
      <c r="CM56" s="108"/>
      <c r="CN56" s="109"/>
      <c r="CO56" s="108"/>
      <c r="CQ56" s="108"/>
      <c r="CR56" s="109"/>
    </row>
    <row r="57" spans="2:99" ht="48" hidden="1" customHeight="1" x14ac:dyDescent="0.25">
      <c r="E57" s="34" t="s">
        <v>219</v>
      </c>
      <c r="F57" s="35" t="s">
        <v>176</v>
      </c>
      <c r="T57" s="31"/>
      <c r="U57" s="31"/>
      <c r="V57" s="31"/>
      <c r="W57" s="31"/>
      <c r="X57" s="31"/>
      <c r="Y57" s="31"/>
      <c r="Z57" s="31"/>
      <c r="AA57" s="31"/>
      <c r="AB57" s="31"/>
      <c r="AC57" s="31"/>
      <c r="AD57" s="31"/>
      <c r="AE57" s="31"/>
      <c r="AF57" s="31"/>
      <c r="AG57" s="31"/>
      <c r="AH57" s="31"/>
      <c r="AI57" s="31"/>
      <c r="AJ57" s="31"/>
      <c r="AK57" s="31"/>
      <c r="AL57" s="31"/>
      <c r="AM57" s="31"/>
      <c r="AN57" s="31"/>
      <c r="AO57" s="31"/>
      <c r="AP57" s="31"/>
      <c r="AQ57" s="31"/>
      <c r="AR57" s="31"/>
      <c r="AS57" s="31"/>
      <c r="AT57" s="31"/>
      <c r="AU57" s="31"/>
      <c r="AV57" s="31"/>
      <c r="AW57" s="31"/>
      <c r="AX57" s="31"/>
      <c r="AY57" s="31"/>
      <c r="AZ57" s="31"/>
      <c r="BA57" s="31"/>
      <c r="BB57" s="31"/>
      <c r="CI57" s="33"/>
      <c r="CJ57" s="33"/>
      <c r="CK57" s="108"/>
      <c r="CL57" s="109"/>
      <c r="CM57" s="108"/>
      <c r="CN57" s="109"/>
      <c r="CO57" s="108"/>
      <c r="CQ57" s="108"/>
      <c r="CR57" s="109"/>
    </row>
    <row r="58" spans="2:99" ht="18" hidden="1" customHeight="1" x14ac:dyDescent="0.25">
      <c r="E58" s="36" t="s">
        <v>120</v>
      </c>
      <c r="F58" s="37">
        <f>SUMIF($E$29:$E$54,$E58,$Q$29:$Q$54)</f>
        <v>0</v>
      </c>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c r="AS58" s="31"/>
      <c r="AT58" s="31"/>
      <c r="AU58" s="31"/>
      <c r="AV58" s="31"/>
      <c r="AW58" s="31"/>
      <c r="AX58" s="31"/>
      <c r="AY58" s="31"/>
      <c r="AZ58" s="31"/>
      <c r="BA58" s="31"/>
      <c r="BB58" s="31"/>
      <c r="CI58" s="33"/>
      <c r="CJ58" s="33"/>
      <c r="CK58" s="108"/>
      <c r="CL58" s="109"/>
      <c r="CM58" s="108"/>
      <c r="CN58" s="109"/>
      <c r="CO58" s="108"/>
      <c r="CQ58" s="108"/>
      <c r="CR58" s="109"/>
    </row>
    <row r="59" spans="2:99" ht="18" hidden="1" customHeight="1" x14ac:dyDescent="0.25">
      <c r="E59" s="38" t="s">
        <v>121</v>
      </c>
      <c r="F59" s="39">
        <f>SUMIF($E$29:$E$54,E59,$Q$29:$Q$54)</f>
        <v>0</v>
      </c>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CI59" s="33"/>
      <c r="CJ59" s="33"/>
      <c r="CK59" s="108"/>
      <c r="CL59" s="109"/>
      <c r="CM59" s="108"/>
      <c r="CN59" s="109"/>
      <c r="CO59" s="108"/>
      <c r="CQ59" s="108"/>
      <c r="CR59" s="109"/>
    </row>
    <row r="60" spans="2:99" ht="18" hidden="1" customHeight="1" x14ac:dyDescent="0.25">
      <c r="E60" s="38" t="s">
        <v>122</v>
      </c>
      <c r="F60" s="39">
        <f>SUMIF($E$29:$E$54,E60,$Q$29:$Q$54)</f>
        <v>0</v>
      </c>
      <c r="G60" s="40"/>
      <c r="H60" s="40"/>
      <c r="I60" s="40"/>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CI60" s="33"/>
      <c r="CJ60" s="33"/>
      <c r="CK60" s="108"/>
      <c r="CL60" s="109"/>
      <c r="CM60" s="26"/>
      <c r="CN60" s="26"/>
      <c r="CO60" s="26"/>
      <c r="CQ60" s="108"/>
      <c r="CR60" s="109"/>
    </row>
    <row r="61" spans="2:99" ht="18" hidden="1" customHeight="1" x14ac:dyDescent="0.25">
      <c r="E61" s="41" t="s">
        <v>124</v>
      </c>
      <c r="F61" s="42">
        <f>SUMIF($E$29:$E$54,E61,$Q$29:$Q$54)</f>
        <v>0</v>
      </c>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CI61" s="33"/>
      <c r="CJ61" s="33"/>
      <c r="CK61" s="108"/>
      <c r="CL61" s="109"/>
      <c r="CQ61" s="108"/>
      <c r="CR61" s="109"/>
    </row>
    <row r="62" spans="2:99" ht="15.75" hidden="1" customHeight="1" x14ac:dyDescent="0.25">
      <c r="E62" s="43" t="s">
        <v>220</v>
      </c>
      <c r="F62" s="44">
        <f>SUM(F58:F61)</f>
        <v>0</v>
      </c>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CI62" s="33"/>
      <c r="CJ62" s="33"/>
      <c r="CK62" s="108"/>
      <c r="CL62" s="109"/>
      <c r="CQ62" s="108"/>
      <c r="CR62" s="109"/>
    </row>
    <row r="63" spans="2:99" x14ac:dyDescent="0.25">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CI63" s="33"/>
      <c r="CJ63" s="33"/>
      <c r="CK63" s="108"/>
      <c r="CL63" s="109"/>
      <c r="CQ63" s="108"/>
      <c r="CR63" s="109"/>
    </row>
    <row r="64" spans="2:99" x14ac:dyDescent="0.25">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1"/>
      <c r="AV64" s="31"/>
      <c r="AW64" s="31"/>
      <c r="AX64" s="31"/>
      <c r="AY64" s="31"/>
      <c r="AZ64" s="31"/>
      <c r="BA64" s="31"/>
      <c r="BB64" s="31"/>
      <c r="CK64" s="26"/>
      <c r="CL64" s="26"/>
      <c r="CQ64" s="26"/>
      <c r="CR64" s="26"/>
    </row>
    <row r="65" spans="20:53" ht="15" customHeight="1" x14ac:dyDescent="0.25">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row>
    <row r="66" spans="20:53" ht="15" customHeight="1" x14ac:dyDescent="0.25">
      <c r="T66" s="31"/>
      <c r="U66" s="31"/>
      <c r="V66" s="31"/>
      <c r="W66" s="31"/>
      <c r="X66" s="31"/>
      <c r="Y66" s="31"/>
      <c r="Z66" s="31"/>
      <c r="AA66" s="31"/>
      <c r="AB66" s="31"/>
      <c r="AC66" s="31"/>
      <c r="AD66" s="31"/>
      <c r="AE66" s="31"/>
      <c r="AF66" s="31"/>
      <c r="AG66" s="31"/>
      <c r="AH66" s="31"/>
      <c r="AI66" s="31"/>
      <c r="AJ66" s="31"/>
      <c r="AK66" s="31"/>
      <c r="AL66" s="31"/>
      <c r="AM66" s="31"/>
      <c r="AN66" s="31"/>
      <c r="AO66" s="31"/>
      <c r="AP66" s="31"/>
      <c r="AQ66" s="31"/>
      <c r="AR66" s="31"/>
      <c r="AS66" s="31"/>
      <c r="AT66" s="31"/>
      <c r="AU66" s="31"/>
      <c r="AV66" s="31"/>
      <c r="AW66" s="31"/>
      <c r="AX66" s="31"/>
      <c r="AY66" s="31"/>
      <c r="AZ66" s="31"/>
      <c r="BA66" s="31"/>
    </row>
    <row r="166" spans="94:94" ht="15" customHeight="1" x14ac:dyDescent="0.25">
      <c r="CP166" s="26"/>
    </row>
    <row r="167" spans="94:94" ht="15" customHeight="1" x14ac:dyDescent="0.25">
      <c r="CP167" s="109"/>
    </row>
    <row r="168" spans="94:94" ht="15" customHeight="1" x14ac:dyDescent="0.25">
      <c r="CP168" s="109"/>
    </row>
    <row r="169" spans="94:94" ht="15" customHeight="1" x14ac:dyDescent="0.25">
      <c r="CP169" s="109"/>
    </row>
    <row r="170" spans="94:94" ht="15" customHeight="1" x14ac:dyDescent="0.25">
      <c r="CP170" s="109"/>
    </row>
    <row r="171" spans="94:94" ht="15" customHeight="1" x14ac:dyDescent="0.25">
      <c r="CP171" s="109"/>
    </row>
    <row r="172" spans="94:94" ht="15" customHeight="1" x14ac:dyDescent="0.25">
      <c r="CP172" s="109"/>
    </row>
    <row r="173" spans="94:94" ht="15" customHeight="1" x14ac:dyDescent="0.25">
      <c r="CP173" s="109"/>
    </row>
    <row r="174" spans="94:94" ht="15" customHeight="1" x14ac:dyDescent="0.25">
      <c r="CP174" s="109"/>
    </row>
    <row r="175" spans="94:94" ht="15" customHeight="1" x14ac:dyDescent="0.25">
      <c r="CP175" s="26"/>
    </row>
  </sheetData>
  <sheetProtection algorithmName="SHA-512" hashValue="yL07Mo6Mx1f+Y54QiKU/8VPL604SSwsaioZT0BrcFQ/yksvwuAALxM3+wrdEAmMhSSYT+oaL7wFji4prVfrhOQ==" saltValue="0E1qr/cQQO1cINbjB+dZfg==" spinCount="100000" sheet="1" objects="1" scenarios="1"/>
  <mergeCells count="16">
    <mergeCell ref="CS27:CS28"/>
    <mergeCell ref="CU27:CU28"/>
    <mergeCell ref="BY26:CI26"/>
    <mergeCell ref="C9:D9"/>
    <mergeCell ref="C10:D10"/>
    <mergeCell ref="C11:D11"/>
    <mergeCell ref="C12:D12"/>
    <mergeCell ref="C13:D13"/>
    <mergeCell ref="BG26:BL26"/>
    <mergeCell ref="BN26:BR26"/>
    <mergeCell ref="C8:D8"/>
    <mergeCell ref="C3:D3"/>
    <mergeCell ref="C4:D4"/>
    <mergeCell ref="C5:D5"/>
    <mergeCell ref="C6:D6"/>
    <mergeCell ref="C7:D7"/>
  </mergeCells>
  <conditionalFormatting sqref="M29:M54">
    <cfRule type="containsBlanks" dxfId="54" priority="49">
      <formula>LEN(TRIM(M29))=0</formula>
    </cfRule>
  </conditionalFormatting>
  <conditionalFormatting sqref="T29:T54">
    <cfRule type="expression" dxfId="53" priority="23">
      <formula>"Wenn+$V$26="""""</formula>
    </cfRule>
    <cfRule type="expression" dxfId="52" priority="24">
      <formula>"Wenn+$V$26="""""</formula>
    </cfRule>
  </conditionalFormatting>
  <conditionalFormatting sqref="W29:W54">
    <cfRule type="expression" dxfId="51" priority="21">
      <formula>"Wenn+$V$26="""""</formula>
    </cfRule>
    <cfRule type="expression" dxfId="50" priority="22">
      <formula>"Wenn+$V$26="""""</formula>
    </cfRule>
  </conditionalFormatting>
  <conditionalFormatting sqref="Z29:Z54">
    <cfRule type="expression" dxfId="49" priority="19">
      <formula>"Wenn+$V$26="""""</formula>
    </cfRule>
    <cfRule type="expression" dxfId="48" priority="20">
      <formula>"Wenn+$V$26="""""</formula>
    </cfRule>
  </conditionalFormatting>
  <conditionalFormatting sqref="AC29:AC54">
    <cfRule type="expression" dxfId="47" priority="17">
      <formula>"Wenn+$V$26="""""</formula>
    </cfRule>
    <cfRule type="expression" dxfId="46" priority="18">
      <formula>"Wenn+$V$26="""""</formula>
    </cfRule>
  </conditionalFormatting>
  <conditionalFormatting sqref="AF29:AF54">
    <cfRule type="expression" dxfId="45" priority="15">
      <formula>"Wenn+$V$26="""""</formula>
    </cfRule>
    <cfRule type="expression" dxfId="44" priority="16">
      <formula>"Wenn+$V$26="""""</formula>
    </cfRule>
  </conditionalFormatting>
  <conditionalFormatting sqref="AI29:AI54">
    <cfRule type="expression" dxfId="43" priority="13">
      <formula>"Wenn+$V$26="""""</formula>
    </cfRule>
    <cfRule type="expression" dxfId="42" priority="14">
      <formula>"Wenn+$V$26="""""</formula>
    </cfRule>
  </conditionalFormatting>
  <conditionalFormatting sqref="AL29:AL54">
    <cfRule type="expression" dxfId="41" priority="11">
      <formula>"Wenn+$V$26="""""</formula>
    </cfRule>
    <cfRule type="expression" dxfId="40" priority="12">
      <formula>"Wenn+$V$26="""""</formula>
    </cfRule>
  </conditionalFormatting>
  <conditionalFormatting sqref="AO29:AO54">
    <cfRule type="expression" dxfId="39" priority="9">
      <formula>"Wenn+$V$26="""""</formula>
    </cfRule>
    <cfRule type="expression" dxfId="38" priority="10">
      <formula>"Wenn+$V$26="""""</formula>
    </cfRule>
  </conditionalFormatting>
  <conditionalFormatting sqref="AR29:AR54">
    <cfRule type="expression" dxfId="37" priority="7">
      <formula>"Wenn+$V$26="""""</formula>
    </cfRule>
    <cfRule type="expression" dxfId="36" priority="8">
      <formula>"Wenn+$V$26="""""</formula>
    </cfRule>
  </conditionalFormatting>
  <conditionalFormatting sqref="AU29:AU54">
    <cfRule type="expression" dxfId="35" priority="5">
      <formula>"Wenn+$V$26="""""</formula>
    </cfRule>
    <cfRule type="expression" dxfId="34" priority="6">
      <formula>"Wenn+$V$26="""""</formula>
    </cfRule>
  </conditionalFormatting>
  <conditionalFormatting sqref="AX29:AX54">
    <cfRule type="expression" dxfId="33" priority="3">
      <formula>"Wenn+$V$26="""""</formula>
    </cfRule>
    <cfRule type="expression" dxfId="32" priority="4">
      <formula>"Wenn+$V$26="""""</formula>
    </cfRule>
  </conditionalFormatting>
  <conditionalFormatting sqref="BA29:BA54">
    <cfRule type="expression" dxfId="31" priority="1">
      <formula>"Wenn+$V$26="""""</formula>
    </cfRule>
    <cfRule type="expression" dxfId="30" priority="2">
      <formula>"Wenn+$V$26="""""</formula>
    </cfRule>
  </conditionalFormatting>
  <conditionalFormatting sqref="CK21:CK22">
    <cfRule type="cellIs" dxfId="29" priority="25" operator="equal">
      <formula>1</formula>
    </cfRule>
  </conditionalFormatting>
  <pageMargins left="0.7" right="0.7" top="0.78740157499999996" bottom="0.78740157499999996"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8014679D1C22EF4CAF0BB67C8D1BF574" ma:contentTypeVersion="3" ma:contentTypeDescription="Ein neues Dokument erstellen." ma:contentTypeScope="" ma:versionID="15d7af8157d20aeb32feaa9218585d8d">
  <xsd:schema xmlns:xsd="http://www.w3.org/2001/XMLSchema" xmlns:xs="http://www.w3.org/2001/XMLSchema" xmlns:p="http://schemas.microsoft.com/office/2006/metadata/properties" xmlns:ns2="7d2e342e-6b69-4a0c-994f-4293c4eef5dd" targetNamespace="http://schemas.microsoft.com/office/2006/metadata/properties" ma:root="true" ma:fieldsID="344fc40f718d50dc783e167a80316791" ns2:_="">
    <xsd:import namespace="7d2e342e-6b69-4a0c-994f-4293c4eef5d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2e342e-6b69-4a0c-994f-4293c4eef5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A w D A A B Q S w M E F A A C A A g A d 1 m R X C E S b N u l A A A A 9 g A A A B I A H A B D b 2 5 m a W c v U G F j a 2 F n Z S 5 4 b W w g o h g A K K A U A A A A A A A A A A A A A A A A A A A A A A A A A A A A h Y 8 x D o I w G I W v Q r r T l h I T Q n 7 K o G 6 S m J g Y 1 6 Z U a I R i a L H c z c E j e Q U x i r o 5 v u 9 9 w 3 v 3 6 w 3 y s W 2 C i + q t 7 k y G I k x R o I z s S m 2 q D A 3 u G C Y o 5 7 A V 8 i Q q F U y y s e l o y w z V z p 1 T Q r z 3 2 M e 4 6 y v C K I 3 I o d j s Z K 1 a g T 6 y / i + H 2 l g n j F S I w / 4 1 h j M c L S I c s w R T I D O E Q p u v w K a 9 z / Y H w n J o 3 N A r X q p w t Q Y y R y D v D / w B U E s D B B Q A A g A I A H d Z k V 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B 3 W Z F c K I p H u A 4 A A A A R A A A A E w A c A E Z v c m 1 1 b G F z L 1 N l Y 3 R p b 2 4 x L m 0 g o h g A K K A U A A A A A A A A A A A A A A A A A A A A A A A A A A A A K 0 5 N L s n M z 1 M I h t C G 1 g B Q S w E C L Q A U A A I A C A B 3 W Z F c I R J s 2 6 U A A A D 2 A A A A E g A A A A A A A A A A A A A A A A A A A A A A Q 2 9 u Z m l n L 1 B h Y 2 t h Z 2 U u e G 1 s U E s B A i 0 A F A A C A A g A d 1 m R X F N y O C y b A A A A 4 Q A A A B M A A A A A A A A A A A A A A A A A 8 Q A A A F t D b 2 5 0 Z W 5 0 X 1 R 5 c G V z X S 5 4 b W x Q S w E C L Q A U A A I A C A B 3 W Z F c 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l + 6 n j 4 Q o S k G u y R k U n U C t Z g A A A A A C A A A A A A A Q Z g A A A A E A A C A A A A B X S d c W 7 T m y x m i K b L v W i m h o H 0 N Y 7 k C o h b Q u z 4 d G i W t + f w A A A A A O g A A A A A I A A C A A A A A E M K U A w e 1 2 2 Q Q g S 3 t 6 E d 0 m H B S Y + 1 6 w 8 l c A s W B R r G s d E l A A A A A A + k J H d 8 A L 3 N T v p R y b v E U X 1 4 Y i L E l L z 4 F d u 0 B L 1 X W Q w l 0 7 k 0 z W e n 9 o S G G a N + l X B z e E k R 9 L V S C p n y P r q 7 J u f 2 u a B j e G L i O 6 H x j F z 6 T F g l I r 4 k A A A A D + 6 3 P r 6 g y + W L Z q V 7 p 6 z i 8 1 A W T Z e K 0 K s N U A u M 4 f / p a i 9 7 f e N G u F 1 Z V 4 a K 7 w n L s F R e X 9 Z d e j D t f 3 c p K u W T V h j 6 w X < / D a t a M a s h u p > 
</file>

<file path=customXml/itemProps1.xml><?xml version="1.0" encoding="utf-8"?>
<ds:datastoreItem xmlns:ds="http://schemas.openxmlformats.org/officeDocument/2006/customXml" ds:itemID="{8B75D3DF-B089-45C8-BD79-1DFDEC6CC06B}">
  <ds:schemaRefs>
    <ds:schemaRef ds:uri="http://www.w3.org/XML/1998/namespace"/>
    <ds:schemaRef ds:uri="http://schemas.microsoft.com/office/2006/metadata/properties"/>
    <ds:schemaRef ds:uri="http://purl.org/dc/elements/1.1/"/>
    <ds:schemaRef ds:uri="http://purl.org/dc/terms/"/>
    <ds:schemaRef ds:uri="http://schemas.openxmlformats.org/package/2006/metadata/core-properties"/>
    <ds:schemaRef ds:uri="http://purl.org/dc/dcmitype/"/>
    <ds:schemaRef ds:uri="http://schemas.microsoft.com/office/2006/documentManagement/types"/>
    <ds:schemaRef ds:uri="http://schemas.microsoft.com/office/infopath/2007/PartnerControls"/>
    <ds:schemaRef ds:uri="7d2e342e-6b69-4a0c-994f-4293c4eef5dd"/>
  </ds:schemaRefs>
</ds:datastoreItem>
</file>

<file path=customXml/itemProps2.xml><?xml version="1.0" encoding="utf-8"?>
<ds:datastoreItem xmlns:ds="http://schemas.openxmlformats.org/officeDocument/2006/customXml" ds:itemID="{F77EEEA1-1D72-46DE-AB38-271BF236C69D}">
  <ds:schemaRefs>
    <ds:schemaRef ds:uri="http://schemas.microsoft.com/sharepoint/v3/contenttype/forms"/>
  </ds:schemaRefs>
</ds:datastoreItem>
</file>

<file path=customXml/itemProps3.xml><?xml version="1.0" encoding="utf-8"?>
<ds:datastoreItem xmlns:ds="http://schemas.openxmlformats.org/officeDocument/2006/customXml" ds:itemID="{DB6071C6-A1A9-4590-A327-4906072DF4C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2e342e-6b69-4a0c-994f-4293c4eef5d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9F5F36A4-CAB6-4D14-8692-0BDF9417FAB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19</vt:i4>
      </vt:variant>
      <vt:variant>
        <vt:lpstr>Benannte Bereiche</vt:lpstr>
      </vt:variant>
      <vt:variant>
        <vt:i4>84</vt:i4>
      </vt:variant>
    </vt:vector>
  </HeadingPairs>
  <TitlesOfParts>
    <vt:vector size="103" baseType="lpstr">
      <vt:lpstr>Erläuterungen</vt:lpstr>
      <vt:lpstr>Stammdatenblatt</vt:lpstr>
      <vt:lpstr>Jahresarbeitszeit</vt:lpstr>
      <vt:lpstr>Ind_Leistung_FoBi</vt:lpstr>
      <vt:lpstr>AG_Kosten_Soz_Vers</vt:lpstr>
      <vt:lpstr>Fach_Pädagogisches_Personal</vt:lpstr>
      <vt:lpstr>Leitung_Koordinatoren</vt:lpstr>
      <vt:lpstr>Hauswirtschaft_Sonstige</vt:lpstr>
      <vt:lpstr>Verwaltung</vt:lpstr>
      <vt:lpstr>Beauftragtenwesen</vt:lpstr>
      <vt:lpstr>Ausbildung</vt:lpstr>
      <vt:lpstr>Sachkosten</vt:lpstr>
      <vt:lpstr>Verhandlungsblatt_Übersicht</vt:lpstr>
      <vt:lpstr>FLS_VOR_TS</vt:lpstr>
      <vt:lpstr>FLS_NACH_TS</vt:lpstr>
      <vt:lpstr>Verhandlungsblatt_Übersicht (2)</vt:lpstr>
      <vt:lpstr>VPI_Erhöhung_AG_Soz_Abgaben</vt:lpstr>
      <vt:lpstr>Tariftabellen_Listen</vt:lpstr>
      <vt:lpstr>Änderungshistorie</vt:lpstr>
      <vt:lpstr>Azubi</vt:lpstr>
      <vt:lpstr>EG_EG_AVR_DD</vt:lpstr>
      <vt:lpstr>EG_EG_Caritas_A3</vt:lpstr>
      <vt:lpstr>EG_EG_Caritas_A32A</vt:lpstr>
      <vt:lpstr>EG_EG_Caritas_A32B</vt:lpstr>
      <vt:lpstr>EG_EG_Caritas_A33</vt:lpstr>
      <vt:lpstr>EG_EG_DRK_E</vt:lpstr>
      <vt:lpstr>EG_EG_DRK_S</vt:lpstr>
      <vt:lpstr>EG_EG_PTG_A</vt:lpstr>
      <vt:lpstr>EG_EG_PTG_S</vt:lpstr>
      <vt:lpstr>EG_EG_SuE</vt:lpstr>
      <vt:lpstr>EG_EG_TVL_E</vt:lpstr>
      <vt:lpstr>EG_EG_TVL_S</vt:lpstr>
      <vt:lpstr>EG_EG_VKA</vt:lpstr>
      <vt:lpstr>Ohne_Tarif</vt:lpstr>
      <vt:lpstr>Tab_AVR_DD_25</vt:lpstr>
      <vt:lpstr>Tab_AVR_DD_26</vt:lpstr>
      <vt:lpstr>Tab_Caritas_A3_25</vt:lpstr>
      <vt:lpstr>Tab_Caritas_A3_26</vt:lpstr>
      <vt:lpstr>Tab_Caritas_A32A_25</vt:lpstr>
      <vt:lpstr>Tab_Caritas_A32A_26</vt:lpstr>
      <vt:lpstr>Tab_Caritas_A32B_25</vt:lpstr>
      <vt:lpstr>Tab_Caritas_A32B_26</vt:lpstr>
      <vt:lpstr>Tab_Caritas_A33_25</vt:lpstr>
      <vt:lpstr>Tab_Caritas_A33_26</vt:lpstr>
      <vt:lpstr>Tab_DRK_E_25</vt:lpstr>
      <vt:lpstr>Tab_DRK_E_26</vt:lpstr>
      <vt:lpstr>Tab_DRK_S_25</vt:lpstr>
      <vt:lpstr>Tab_DRK_S_26</vt:lpstr>
      <vt:lpstr>Tab_PTG_A_25</vt:lpstr>
      <vt:lpstr>Tab_PTG_A_26</vt:lpstr>
      <vt:lpstr>Tab_PTG_A_27</vt:lpstr>
      <vt:lpstr>Tab_PTG_S_25</vt:lpstr>
      <vt:lpstr>Tab_PTG_S_26</vt:lpstr>
      <vt:lpstr>Tab_PTG_S_27</vt:lpstr>
      <vt:lpstr>Tab_SuE_25</vt:lpstr>
      <vt:lpstr>Tab_SuE_26</vt:lpstr>
      <vt:lpstr>Tab_TVL_E_25</vt:lpstr>
      <vt:lpstr>Tab_TVL_E_26</vt:lpstr>
      <vt:lpstr>Tab_TVL_E_27</vt:lpstr>
      <vt:lpstr>Tab_TVL_E_28</vt:lpstr>
      <vt:lpstr>Tab_TVL_S_25</vt:lpstr>
      <vt:lpstr>Tab_TVL_S_26</vt:lpstr>
      <vt:lpstr>Tab_TVL_S_27</vt:lpstr>
      <vt:lpstr>Tab_TVL_S_28</vt:lpstr>
      <vt:lpstr>Tab_VKA_25</vt:lpstr>
      <vt:lpstr>Tab_VKA_26</vt:lpstr>
      <vt:lpstr>Ausbildung!Tarif_AVR_Caritas</vt:lpstr>
      <vt:lpstr>FLS_NACH_TS!Tarif_AVR_Caritas</vt:lpstr>
      <vt:lpstr>FLS_VOR_TS!Tarif_AVR_Caritas</vt:lpstr>
      <vt:lpstr>Verhandlungsblatt_Übersicht!Tarif_AVR_Caritas</vt:lpstr>
      <vt:lpstr>'Verhandlungsblatt_Übersicht (2)'!Tarif_AVR_Caritas</vt:lpstr>
      <vt:lpstr>Tarif_AVR_Caritas</vt:lpstr>
      <vt:lpstr>Tarif_AVR_Diakonie</vt:lpstr>
      <vt:lpstr>Ausbildung!Tarif_DRK</vt:lpstr>
      <vt:lpstr>FLS_NACH_TS!Tarif_DRK</vt:lpstr>
      <vt:lpstr>FLS_VOR_TS!Tarif_DRK</vt:lpstr>
      <vt:lpstr>Verhandlungsblatt_Übersicht!Tarif_DRK</vt:lpstr>
      <vt:lpstr>'Verhandlungsblatt_Übersicht (2)'!Tarif_DRK</vt:lpstr>
      <vt:lpstr>Tarif_DRK</vt:lpstr>
      <vt:lpstr>Ausbildung!Tarif_Kein_Tarif</vt:lpstr>
      <vt:lpstr>FLS_NACH_TS!Tarif_Kein_Tarif</vt:lpstr>
      <vt:lpstr>FLS_VOR_TS!Tarif_Kein_Tarif</vt:lpstr>
      <vt:lpstr>Verhandlungsblatt_Übersicht!Tarif_Kein_Tarif</vt:lpstr>
      <vt:lpstr>'Verhandlungsblatt_Übersicht (2)'!Tarif_Kein_Tarif</vt:lpstr>
      <vt:lpstr>Tarif_Kein_Tarif</vt:lpstr>
      <vt:lpstr>Ausbildung!Tarif_PTG</vt:lpstr>
      <vt:lpstr>FLS_NACH_TS!Tarif_PTG</vt:lpstr>
      <vt:lpstr>FLS_VOR_TS!Tarif_PTG</vt:lpstr>
      <vt:lpstr>Verhandlungsblatt_Übersicht!Tarif_PTG</vt:lpstr>
      <vt:lpstr>'Verhandlungsblatt_Übersicht (2)'!Tarif_PTG</vt:lpstr>
      <vt:lpstr>Tarif_PTG</vt:lpstr>
      <vt:lpstr>Ausbildung!Tarif_TVL</vt:lpstr>
      <vt:lpstr>FLS_NACH_TS!Tarif_TVL</vt:lpstr>
      <vt:lpstr>FLS_VOR_TS!Tarif_TVL</vt:lpstr>
      <vt:lpstr>Verhandlungsblatt_Übersicht!Tarif_TVL</vt:lpstr>
      <vt:lpstr>'Verhandlungsblatt_Übersicht (2)'!Tarif_TVL</vt:lpstr>
      <vt:lpstr>Tarif_TVL</vt:lpstr>
      <vt:lpstr>Ausbildung!Tarif_TVÖD</vt:lpstr>
      <vt:lpstr>FLS_NACH_TS!Tarif_TVÖD</vt:lpstr>
      <vt:lpstr>FLS_VOR_TS!Tarif_TVÖD</vt:lpstr>
      <vt:lpstr>Verhandlungsblatt_Übersicht!Tarif_TVÖD</vt:lpstr>
      <vt:lpstr>'Verhandlungsblatt_Übersicht (2)'!Tarif_TVÖD</vt:lpstr>
      <vt:lpstr>Tarif_TVÖD</vt:lpstr>
    </vt:vector>
  </TitlesOfParts>
  <Manager/>
  <Company>KZB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Johann Hopprich</dc:creator>
  <cp:keywords/>
  <dc:description/>
  <cp:lastModifiedBy>Regina Berghof</cp:lastModifiedBy>
  <cp:revision/>
  <dcterms:created xsi:type="dcterms:W3CDTF">2022-09-28T07:28:47Z</dcterms:created>
  <dcterms:modified xsi:type="dcterms:W3CDTF">2026-05-06T08:30:28Z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0x0101008014679D1C22EF4CAF0BB67C8D1BF574</vt:lpwstr>
  </property>
  <property fmtid="{D5CDD505-2E9C-101B-9397-08002B2CF9AE}" pid="3" name="MediaServiceImageTags">
    <vt:lpwstr/>
  </property>
</Properties>
</file>